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710" yWindow="-75" windowWidth="14760" windowHeight="12180" tabRatio="686" firstSheet="6" activeTab="14"/>
  </bookViews>
  <sheets>
    <sheet name="(skema1-7_2011 - 11pl)" sheetId="32" r:id="rId1"/>
    <sheet name="Skema1-7_2011" sheetId="24" r:id="rId2"/>
    <sheet name="Skema1-7_2012" sheetId="23" r:id="rId3"/>
    <sheet name="Skema1-7_forskel" sheetId="29" r:id="rId4"/>
    <sheet name="DTD_11" sheetId="25" r:id="rId5"/>
    <sheet name="DTD_12" sheetId="5" r:id="rId6"/>
    <sheet name="DTD_forskel" sheetId="30" r:id="rId7"/>
    <sheet name="DRG_11" sheetId="27" r:id="rId8"/>
    <sheet name="DRG_12" sheetId="26" r:id="rId9"/>
    <sheet name="DRG_forskel" sheetId="31" r:id="rId10"/>
    <sheet name="produktivitet" sheetId="7" r:id="rId11"/>
    <sheet name="Dokumentation" sheetId="33" r:id="rId12"/>
    <sheet name="Medicin produktionssiden 2011" sheetId="36" r:id="rId13"/>
    <sheet name="Medicin produktionssiden 2012" sheetId="34" r:id="rId14"/>
    <sheet name="Regionsspecifikke korrektioner" sheetId="35" r:id="rId15"/>
  </sheets>
  <definedNames>
    <definedName name="Print_Area" localSheetId="7">DRG_11!$A$1:$I$36</definedName>
    <definedName name="Print_Area" localSheetId="8">DRG_12!$A$1:$I$36</definedName>
    <definedName name="Print_Area" localSheetId="9">DRG_forskel!$A$1:$H$36</definedName>
    <definedName name="Print_Area" localSheetId="4">DTD_11!$A$1:$G$36</definedName>
    <definedName name="Print_Area" localSheetId="5">DTD_12!$A$1:$G$36</definedName>
    <definedName name="Print_Area" localSheetId="6">DTD_forskel!$A$1:$G$36</definedName>
    <definedName name="Print_Area" localSheetId="10">produktivitet!$A$1:$J$37</definedName>
    <definedName name="Print_Area" localSheetId="1">'Skema1-7_2011'!$A$1:$J$36</definedName>
    <definedName name="Print_Area" localSheetId="2">'Skema1-7_2012'!$A$1:$J$36</definedName>
    <definedName name="Print_Area" localSheetId="3">'Skema1-7_forskel'!$A$1:$J$36</definedName>
    <definedName name="SAM_06" localSheetId="7">DRG_11!#REF!</definedName>
    <definedName name="SAM_06" localSheetId="8">DRG_12!#REF!</definedName>
    <definedName name="SAM_06" localSheetId="9">DRG_forskel!#REF!</definedName>
    <definedName name="SAM_07" localSheetId="10">produktivitet!$A$5:$B$37</definedName>
  </definedNames>
  <calcPr calcId="145621"/>
</workbook>
</file>

<file path=xl/calcChain.xml><?xml version="1.0" encoding="utf-8"?>
<calcChain xmlns="http://schemas.openxmlformats.org/spreadsheetml/2006/main">
  <c r="D15" i="35" l="1"/>
  <c r="D16" i="35"/>
  <c r="D27" i="35"/>
  <c r="D28" i="35"/>
  <c r="F32" i="35" s="1"/>
  <c r="D29" i="35"/>
  <c r="D31" i="35"/>
  <c r="D32" i="35"/>
  <c r="D35" i="35"/>
  <c r="D38" i="35"/>
  <c r="F36" i="35" s="1"/>
  <c r="D39" i="35"/>
  <c r="G36" i="35" s="1"/>
  <c r="D56" i="35"/>
  <c r="F26" i="35" s="1"/>
  <c r="D63" i="35"/>
  <c r="D64" i="35"/>
  <c r="D72" i="35"/>
  <c r="F24" i="35" s="1"/>
  <c r="F25" i="35" s="1"/>
  <c r="F39" i="35"/>
  <c r="F35" i="35"/>
  <c r="F33" i="35"/>
  <c r="F27" i="35"/>
  <c r="F22" i="35"/>
  <c r="F21" i="35"/>
  <c r="F19" i="35"/>
  <c r="F16" i="35"/>
  <c r="F15" i="35"/>
  <c r="H42" i="27"/>
  <c r="H41" i="27"/>
  <c r="H40" i="27"/>
  <c r="H39" i="27"/>
  <c r="H38" i="27"/>
  <c r="H36" i="27"/>
  <c r="F38" i="35" l="1"/>
  <c r="F34" i="35"/>
  <c r="F16" i="5"/>
  <c r="F15" i="5"/>
  <c r="I28" i="24" l="1"/>
  <c r="I29" i="24"/>
  <c r="I30" i="24"/>
  <c r="I31" i="24"/>
  <c r="H31" i="24" l="1"/>
  <c r="G31" i="24"/>
  <c r="G31" i="29" s="1"/>
  <c r="F31" i="24"/>
  <c r="E31" i="24"/>
  <c r="E31" i="29" s="1"/>
  <c r="D31" i="24"/>
  <c r="C31" i="24"/>
  <c r="C31" i="29" s="1"/>
  <c r="H30" i="24"/>
  <c r="G30" i="24"/>
  <c r="F30" i="24"/>
  <c r="E30" i="24"/>
  <c r="E30" i="29" s="1"/>
  <c r="D30" i="24"/>
  <c r="C30" i="24"/>
  <c r="H29" i="24"/>
  <c r="G29" i="24"/>
  <c r="F29" i="24"/>
  <c r="E29" i="24"/>
  <c r="E29" i="29" s="1"/>
  <c r="D29" i="24"/>
  <c r="C29" i="24"/>
  <c r="H28" i="24"/>
  <c r="G28" i="24"/>
  <c r="G42" i="24" s="1"/>
  <c r="F28" i="24"/>
  <c r="F42" i="24" s="1"/>
  <c r="E28" i="24"/>
  <c r="E28" i="29" s="1"/>
  <c r="D28" i="24"/>
  <c r="D42" i="24" s="1"/>
  <c r="C28" i="24"/>
  <c r="C42" i="24" s="1"/>
  <c r="I27" i="24"/>
  <c r="H27" i="24"/>
  <c r="G27" i="24"/>
  <c r="F27" i="24"/>
  <c r="F27" i="29" s="1"/>
  <c r="E27" i="24"/>
  <c r="D27" i="24"/>
  <c r="C27" i="24"/>
  <c r="I26" i="24"/>
  <c r="I26" i="29" s="1"/>
  <c r="H26" i="24"/>
  <c r="G26" i="24"/>
  <c r="F26" i="24"/>
  <c r="E26" i="24"/>
  <c r="E26" i="29" s="1"/>
  <c r="D26" i="24"/>
  <c r="C26" i="24"/>
  <c r="C26" i="29" s="1"/>
  <c r="I25" i="24"/>
  <c r="H25" i="24"/>
  <c r="G25" i="24"/>
  <c r="F25" i="24"/>
  <c r="F25" i="29" s="1"/>
  <c r="E25" i="24"/>
  <c r="D25" i="24"/>
  <c r="C25" i="24"/>
  <c r="I24" i="24"/>
  <c r="I24" i="29" s="1"/>
  <c r="H24" i="24"/>
  <c r="G24" i="24"/>
  <c r="F24" i="24"/>
  <c r="E24" i="24"/>
  <c r="E24" i="29" s="1"/>
  <c r="D24" i="24"/>
  <c r="C24" i="24"/>
  <c r="I23" i="24"/>
  <c r="H23" i="24"/>
  <c r="G23" i="24"/>
  <c r="F23" i="24"/>
  <c r="E23" i="24"/>
  <c r="D23" i="24"/>
  <c r="C23" i="24"/>
  <c r="I22" i="24"/>
  <c r="H22" i="24"/>
  <c r="G22" i="24"/>
  <c r="G22" i="29" s="1"/>
  <c r="F22" i="24"/>
  <c r="E22" i="24"/>
  <c r="D22" i="24"/>
  <c r="C22" i="24"/>
  <c r="I21" i="24"/>
  <c r="H21" i="24"/>
  <c r="H21" i="29" s="1"/>
  <c r="G21" i="24"/>
  <c r="F21" i="24"/>
  <c r="F21" i="29" s="1"/>
  <c r="E21" i="24"/>
  <c r="D21" i="24"/>
  <c r="D21" i="29" s="1"/>
  <c r="C21" i="24"/>
  <c r="I20" i="24"/>
  <c r="H20" i="24"/>
  <c r="G20" i="24"/>
  <c r="F20" i="24"/>
  <c r="F20" i="29" s="1"/>
  <c r="E20" i="24"/>
  <c r="D20" i="24"/>
  <c r="C20" i="24"/>
  <c r="I19" i="24"/>
  <c r="I19" i="29" s="1"/>
  <c r="H19" i="24"/>
  <c r="G19" i="24"/>
  <c r="F19" i="24"/>
  <c r="E19" i="24"/>
  <c r="E19" i="29" s="1"/>
  <c r="D19" i="24"/>
  <c r="C19" i="24"/>
  <c r="C19" i="29" s="1"/>
  <c r="F40" i="25"/>
  <c r="F36" i="25"/>
  <c r="I18" i="24"/>
  <c r="H18" i="24"/>
  <c r="G18" i="24"/>
  <c r="G18" i="29" s="1"/>
  <c r="F18" i="24"/>
  <c r="E18" i="24"/>
  <c r="D18" i="24"/>
  <c r="C18" i="24"/>
  <c r="I17" i="24"/>
  <c r="H17" i="24"/>
  <c r="G17" i="24"/>
  <c r="F17" i="24"/>
  <c r="E17" i="24"/>
  <c r="D17" i="24"/>
  <c r="C17" i="24"/>
  <c r="I16" i="24"/>
  <c r="I16" i="29" s="1"/>
  <c r="H16" i="24"/>
  <c r="G16" i="24"/>
  <c r="G39" i="24" s="1"/>
  <c r="F16" i="24"/>
  <c r="E16" i="24"/>
  <c r="D16" i="24"/>
  <c r="C16" i="24"/>
  <c r="C39" i="24" s="1"/>
  <c r="I15" i="24"/>
  <c r="H15" i="24"/>
  <c r="G15" i="24"/>
  <c r="F15" i="24"/>
  <c r="E15" i="24"/>
  <c r="D15" i="24"/>
  <c r="C15" i="24"/>
  <c r="I14" i="24"/>
  <c r="H14" i="24"/>
  <c r="G14" i="24"/>
  <c r="G14" i="29" s="1"/>
  <c r="F14" i="24"/>
  <c r="E14" i="24"/>
  <c r="D14" i="24"/>
  <c r="C14" i="24"/>
  <c r="I13" i="24"/>
  <c r="H13" i="24"/>
  <c r="H13" i="29" s="1"/>
  <c r="G13" i="24"/>
  <c r="F13" i="24"/>
  <c r="E13" i="24"/>
  <c r="D13" i="24"/>
  <c r="D13" i="29" s="1"/>
  <c r="C13" i="24"/>
  <c r="I12" i="24"/>
  <c r="H12" i="24"/>
  <c r="G12" i="24"/>
  <c r="G12" i="29" s="1"/>
  <c r="F12" i="24"/>
  <c r="E12" i="24"/>
  <c r="D12" i="24"/>
  <c r="C12" i="24"/>
  <c r="C12" i="29" s="1"/>
  <c r="I11" i="24"/>
  <c r="H11" i="24"/>
  <c r="H11" i="29" s="1"/>
  <c r="G11" i="24"/>
  <c r="F11" i="24"/>
  <c r="E11" i="24"/>
  <c r="D11" i="24"/>
  <c r="D11" i="29" s="1"/>
  <c r="C11" i="24"/>
  <c r="I10" i="24"/>
  <c r="H10" i="24"/>
  <c r="G10" i="24"/>
  <c r="G10" i="29" s="1"/>
  <c r="F10" i="24"/>
  <c r="E10" i="24"/>
  <c r="D10" i="24"/>
  <c r="C10" i="24"/>
  <c r="C10" i="29" s="1"/>
  <c r="I9" i="24"/>
  <c r="H9" i="24"/>
  <c r="H9" i="29" s="1"/>
  <c r="G9" i="24"/>
  <c r="F9" i="24"/>
  <c r="E9" i="24"/>
  <c r="D9" i="24"/>
  <c r="D9" i="29" s="1"/>
  <c r="C9" i="24"/>
  <c r="I8" i="24"/>
  <c r="H8" i="24"/>
  <c r="G8" i="24"/>
  <c r="G8" i="29" s="1"/>
  <c r="F8" i="24"/>
  <c r="E8" i="24"/>
  <c r="D8" i="24"/>
  <c r="C8" i="24"/>
  <c r="I7" i="24"/>
  <c r="H7" i="24"/>
  <c r="G7" i="24"/>
  <c r="F7" i="24"/>
  <c r="E7" i="24"/>
  <c r="D7" i="24"/>
  <c r="D7" i="29" s="1"/>
  <c r="C7" i="24"/>
  <c r="I6" i="24"/>
  <c r="H6" i="24"/>
  <c r="G6" i="24"/>
  <c r="G6" i="29" s="1"/>
  <c r="F6" i="24"/>
  <c r="E6" i="24"/>
  <c r="D6" i="24"/>
  <c r="C6" i="24"/>
  <c r="H5" i="24"/>
  <c r="G5" i="24"/>
  <c r="F5" i="24"/>
  <c r="E5" i="24"/>
  <c r="D5" i="24"/>
  <c r="I5" i="24"/>
  <c r="C5" i="24"/>
  <c r="J17" i="24"/>
  <c r="A1" i="23"/>
  <c r="I42" i="23"/>
  <c r="H42" i="23"/>
  <c r="F42" i="23"/>
  <c r="E42" i="23"/>
  <c r="C42" i="23"/>
  <c r="I41" i="23"/>
  <c r="H41" i="23"/>
  <c r="G41" i="23"/>
  <c r="F41" i="23"/>
  <c r="E41" i="23"/>
  <c r="D41" i="23"/>
  <c r="C41" i="23"/>
  <c r="I40" i="23"/>
  <c r="H40" i="23"/>
  <c r="G40" i="23"/>
  <c r="F40" i="23"/>
  <c r="E40" i="23"/>
  <c r="D40" i="23"/>
  <c r="C40" i="23"/>
  <c r="I39" i="23"/>
  <c r="H39" i="23"/>
  <c r="G39" i="23"/>
  <c r="F39" i="23"/>
  <c r="E39" i="23"/>
  <c r="D39" i="23"/>
  <c r="C39" i="23"/>
  <c r="I38" i="23"/>
  <c r="H38" i="23"/>
  <c r="G38" i="23"/>
  <c r="F38" i="23"/>
  <c r="E38" i="23"/>
  <c r="E43" i="23" s="1"/>
  <c r="D38" i="23"/>
  <c r="C38" i="23"/>
  <c r="I36" i="23"/>
  <c r="H36" i="23"/>
  <c r="F36" i="23"/>
  <c r="E36" i="23"/>
  <c r="C36" i="23"/>
  <c r="J31" i="23"/>
  <c r="J30" i="23"/>
  <c r="G42" i="23"/>
  <c r="J28" i="23"/>
  <c r="J27" i="23"/>
  <c r="C27" i="5" s="1"/>
  <c r="J26" i="23"/>
  <c r="J25" i="23"/>
  <c r="C25" i="5" s="1"/>
  <c r="J24" i="23"/>
  <c r="J23" i="23"/>
  <c r="C23" i="5" s="1"/>
  <c r="J22" i="23"/>
  <c r="J21" i="23"/>
  <c r="C21" i="5" s="1"/>
  <c r="E21" i="5" s="1"/>
  <c r="G21" i="5" s="1"/>
  <c r="F22" i="7" s="1"/>
  <c r="J20" i="23"/>
  <c r="J19" i="23"/>
  <c r="C19" i="5" s="1"/>
  <c r="E19" i="5" s="1"/>
  <c r="G19" i="5" s="1"/>
  <c r="F20" i="7" s="1"/>
  <c r="J18" i="23"/>
  <c r="J17" i="23"/>
  <c r="C17" i="5" s="1"/>
  <c r="J16" i="23"/>
  <c r="J15" i="23"/>
  <c r="J14" i="23"/>
  <c r="J13" i="23"/>
  <c r="C13" i="5" s="1"/>
  <c r="E13" i="5" s="1"/>
  <c r="G13" i="5" s="1"/>
  <c r="F14" i="7" s="1"/>
  <c r="J12" i="23"/>
  <c r="J11" i="23"/>
  <c r="C11" i="5" s="1"/>
  <c r="E11" i="5" s="1"/>
  <c r="G11" i="5" s="1"/>
  <c r="F12" i="7" s="1"/>
  <c r="J10" i="23"/>
  <c r="J9" i="23"/>
  <c r="C9" i="5" s="1"/>
  <c r="E9" i="5" s="1"/>
  <c r="G9" i="5" s="1"/>
  <c r="F10" i="7" s="1"/>
  <c r="J8" i="23"/>
  <c r="J7" i="23"/>
  <c r="C7" i="5" s="1"/>
  <c r="E7" i="5" s="1"/>
  <c r="G7" i="5" s="1"/>
  <c r="F8" i="7" s="1"/>
  <c r="J6" i="23"/>
  <c r="J5" i="23"/>
  <c r="C5" i="5" s="1"/>
  <c r="E5" i="5" s="1"/>
  <c r="G5" i="5" s="1"/>
  <c r="F6" i="7" s="1"/>
  <c r="I39" i="24"/>
  <c r="I39" i="29" s="1"/>
  <c r="J29" i="23"/>
  <c r="C29" i="5" s="1"/>
  <c r="D36" i="23"/>
  <c r="D42" i="23"/>
  <c r="G36" i="23"/>
  <c r="C30" i="5"/>
  <c r="E30" i="5" s="1"/>
  <c r="G30" i="5" s="1"/>
  <c r="F31" i="7" s="1"/>
  <c r="C28" i="5"/>
  <c r="C26" i="5"/>
  <c r="E26" i="5" s="1"/>
  <c r="G26" i="5" s="1"/>
  <c r="F27" i="7" s="1"/>
  <c r="C24" i="5"/>
  <c r="C22" i="5"/>
  <c r="C20" i="5"/>
  <c r="C18" i="5"/>
  <c r="E18" i="5" s="1"/>
  <c r="G18" i="5" s="1"/>
  <c r="F19" i="7" s="1"/>
  <c r="C16" i="5"/>
  <c r="E16" i="5" s="1"/>
  <c r="C14" i="5"/>
  <c r="E14" i="5" s="1"/>
  <c r="G14" i="5" s="1"/>
  <c r="F15" i="7" s="1"/>
  <c r="C12" i="5"/>
  <c r="E12" i="5" s="1"/>
  <c r="G12" i="5" s="1"/>
  <c r="F13" i="7" s="1"/>
  <c r="C10" i="5"/>
  <c r="E10" i="5" s="1"/>
  <c r="G10" i="5" s="1"/>
  <c r="F11" i="7" s="1"/>
  <c r="C8" i="5"/>
  <c r="E8" i="5" s="1"/>
  <c r="C6" i="5"/>
  <c r="E6" i="5" s="1"/>
  <c r="G6" i="5" s="1"/>
  <c r="F7" i="7" s="1"/>
  <c r="E20" i="5"/>
  <c r="G20" i="5" s="1"/>
  <c r="F21" i="7" s="1"/>
  <c r="I42" i="32"/>
  <c r="G42" i="32"/>
  <c r="F42" i="32"/>
  <c r="E42" i="32"/>
  <c r="D42" i="32"/>
  <c r="C42" i="32"/>
  <c r="I41" i="32"/>
  <c r="H41" i="32"/>
  <c r="G41" i="32"/>
  <c r="F41" i="32"/>
  <c r="E41" i="32"/>
  <c r="D41" i="32"/>
  <c r="C41" i="32"/>
  <c r="I40" i="32"/>
  <c r="H40" i="32"/>
  <c r="G40" i="32"/>
  <c r="F40" i="32"/>
  <c r="E40" i="32"/>
  <c r="D40" i="32"/>
  <c r="C40" i="32"/>
  <c r="I39" i="32"/>
  <c r="H39" i="32"/>
  <c r="G39" i="32"/>
  <c r="F39" i="32"/>
  <c r="E39" i="32"/>
  <c r="D39" i="32"/>
  <c r="C39" i="32"/>
  <c r="I38" i="32"/>
  <c r="H38" i="32"/>
  <c r="G38" i="32"/>
  <c r="F38" i="32"/>
  <c r="E38" i="32"/>
  <c r="D38" i="32"/>
  <c r="D43" i="32" s="1"/>
  <c r="C38" i="32"/>
  <c r="I36" i="32"/>
  <c r="G36" i="32"/>
  <c r="F36" i="32"/>
  <c r="E36" i="32"/>
  <c r="D36" i="32"/>
  <c r="C36" i="32"/>
  <c r="J31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14" i="32"/>
  <c r="J13" i="32"/>
  <c r="J12" i="32"/>
  <c r="J11" i="32"/>
  <c r="J10" i="32"/>
  <c r="J9" i="32"/>
  <c r="J8" i="32"/>
  <c r="J7" i="32"/>
  <c r="J6" i="32"/>
  <c r="J5" i="32"/>
  <c r="J29" i="32"/>
  <c r="J30" i="32"/>
  <c r="H36" i="32"/>
  <c r="H42" i="32"/>
  <c r="H42" i="24"/>
  <c r="H42" i="26"/>
  <c r="H41" i="26"/>
  <c r="H40" i="26"/>
  <c r="G42" i="26"/>
  <c r="F42" i="26"/>
  <c r="D42" i="26"/>
  <c r="C42" i="26"/>
  <c r="C42" i="31" s="1"/>
  <c r="G41" i="26"/>
  <c r="F41" i="26"/>
  <c r="D41" i="26"/>
  <c r="C41" i="26"/>
  <c r="G42" i="27"/>
  <c r="G42" i="31" s="1"/>
  <c r="F42" i="27"/>
  <c r="F42" i="31" s="1"/>
  <c r="D42" i="27"/>
  <c r="G41" i="27"/>
  <c r="F41" i="27"/>
  <c r="D41" i="27"/>
  <c r="C42" i="27"/>
  <c r="C41" i="27"/>
  <c r="F42" i="5"/>
  <c r="F41" i="5"/>
  <c r="F42" i="25"/>
  <c r="G40" i="26"/>
  <c r="F40" i="26"/>
  <c r="D40" i="26"/>
  <c r="H39" i="26"/>
  <c r="G39" i="26"/>
  <c r="G39" i="31" s="1"/>
  <c r="F39" i="26"/>
  <c r="D39" i="26"/>
  <c r="H38" i="26"/>
  <c r="G38" i="26"/>
  <c r="F38" i="26"/>
  <c r="D38" i="26"/>
  <c r="G40" i="27"/>
  <c r="F40" i="27"/>
  <c r="F40" i="31" s="1"/>
  <c r="D40" i="27"/>
  <c r="G39" i="27"/>
  <c r="F39" i="27"/>
  <c r="D39" i="27"/>
  <c r="D43" i="27" s="1"/>
  <c r="G38" i="27"/>
  <c r="F38" i="27"/>
  <c r="D38" i="27"/>
  <c r="F40" i="5"/>
  <c r="F39" i="5"/>
  <c r="F43" i="5" s="1"/>
  <c r="D39" i="5"/>
  <c r="F38" i="5"/>
  <c r="D39" i="25"/>
  <c r="C40" i="26"/>
  <c r="C39" i="26"/>
  <c r="C38" i="26"/>
  <c r="C40" i="27"/>
  <c r="C40" i="31" s="1"/>
  <c r="C39" i="27"/>
  <c r="C38" i="27"/>
  <c r="G36" i="31"/>
  <c r="G5" i="31"/>
  <c r="G6" i="31"/>
  <c r="G7" i="3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4" i="31"/>
  <c r="G25" i="31"/>
  <c r="G26" i="31"/>
  <c r="G27" i="31"/>
  <c r="G28" i="31"/>
  <c r="G29" i="31"/>
  <c r="G30" i="31"/>
  <c r="G31" i="31"/>
  <c r="G23" i="31"/>
  <c r="F36" i="5"/>
  <c r="H36" i="26"/>
  <c r="F36" i="26"/>
  <c r="F36" i="27"/>
  <c r="D36" i="27"/>
  <c r="C36" i="27"/>
  <c r="F39" i="31"/>
  <c r="C6" i="31"/>
  <c r="D6" i="31"/>
  <c r="F6" i="31"/>
  <c r="C7" i="31"/>
  <c r="D7" i="31"/>
  <c r="F7" i="31"/>
  <c r="C8" i="31"/>
  <c r="D8" i="31"/>
  <c r="F8" i="31"/>
  <c r="C9" i="31"/>
  <c r="D9" i="31"/>
  <c r="F9" i="31"/>
  <c r="C10" i="31"/>
  <c r="D10" i="31"/>
  <c r="F10" i="31"/>
  <c r="C11" i="31"/>
  <c r="D11" i="31"/>
  <c r="F11" i="31"/>
  <c r="C12" i="31"/>
  <c r="D12" i="31"/>
  <c r="F12" i="31"/>
  <c r="C13" i="31"/>
  <c r="D13" i="31"/>
  <c r="F13" i="31"/>
  <c r="C14" i="31"/>
  <c r="D14" i="31"/>
  <c r="F14" i="31"/>
  <c r="C15" i="31"/>
  <c r="D15" i="31"/>
  <c r="F15" i="31"/>
  <c r="C16" i="31"/>
  <c r="D16" i="31"/>
  <c r="F16" i="31"/>
  <c r="C17" i="31"/>
  <c r="D17" i="31"/>
  <c r="F17" i="31"/>
  <c r="C18" i="31"/>
  <c r="D18" i="31"/>
  <c r="F18" i="31"/>
  <c r="C19" i="31"/>
  <c r="D19" i="31"/>
  <c r="F19" i="31"/>
  <c r="C20" i="31"/>
  <c r="D20" i="31"/>
  <c r="F20" i="31"/>
  <c r="C21" i="31"/>
  <c r="D21" i="31"/>
  <c r="F21" i="31"/>
  <c r="C22" i="31"/>
  <c r="D22" i="31"/>
  <c r="F22" i="31"/>
  <c r="C23" i="31"/>
  <c r="D23" i="31"/>
  <c r="F23" i="31"/>
  <c r="C24" i="31"/>
  <c r="D24" i="31"/>
  <c r="F24" i="31"/>
  <c r="C25" i="31"/>
  <c r="D25" i="31"/>
  <c r="F25" i="31"/>
  <c r="C26" i="31"/>
  <c r="D26" i="31"/>
  <c r="F26" i="31"/>
  <c r="C27" i="31"/>
  <c r="D27" i="31"/>
  <c r="F27" i="31"/>
  <c r="C28" i="31"/>
  <c r="D28" i="31"/>
  <c r="F28" i="31"/>
  <c r="C29" i="31"/>
  <c r="D29" i="31"/>
  <c r="F29" i="31"/>
  <c r="C30" i="31"/>
  <c r="D30" i="31"/>
  <c r="F30" i="31"/>
  <c r="C31" i="31"/>
  <c r="D31" i="31"/>
  <c r="F31" i="31"/>
  <c r="F36" i="31"/>
  <c r="D5" i="31"/>
  <c r="F5" i="31"/>
  <c r="C5" i="31"/>
  <c r="F38" i="31"/>
  <c r="G43" i="31"/>
  <c r="E6" i="26"/>
  <c r="I6" i="26" s="1"/>
  <c r="D7" i="7" s="1"/>
  <c r="E7" i="26"/>
  <c r="I7" i="26" s="1"/>
  <c r="D8" i="7" s="1"/>
  <c r="E8" i="26"/>
  <c r="I8" i="26" s="1"/>
  <c r="D9" i="7" s="1"/>
  <c r="E9" i="26"/>
  <c r="I9" i="26" s="1"/>
  <c r="D10" i="7" s="1"/>
  <c r="E10" i="26"/>
  <c r="I10" i="26" s="1"/>
  <c r="E11" i="26"/>
  <c r="I11" i="26" s="1"/>
  <c r="D12" i="7" s="1"/>
  <c r="E12" i="26"/>
  <c r="I12" i="26" s="1"/>
  <c r="E13" i="26"/>
  <c r="I13" i="26" s="1"/>
  <c r="D14" i="7" s="1"/>
  <c r="E14" i="26"/>
  <c r="I14" i="26" s="1"/>
  <c r="E15" i="26"/>
  <c r="E16" i="26"/>
  <c r="I16" i="26" s="1"/>
  <c r="D17" i="7" s="1"/>
  <c r="E17" i="26"/>
  <c r="I17" i="26" s="1"/>
  <c r="D18" i="7" s="1"/>
  <c r="E18" i="26"/>
  <c r="E18" i="31" s="1"/>
  <c r="E19" i="26"/>
  <c r="I19" i="26" s="1"/>
  <c r="D20" i="7" s="1"/>
  <c r="E20" i="26"/>
  <c r="I20" i="26" s="1"/>
  <c r="D21" i="7" s="1"/>
  <c r="E21" i="26"/>
  <c r="I21" i="26" s="1"/>
  <c r="D22" i="7" s="1"/>
  <c r="E22" i="26"/>
  <c r="I22" i="26" s="1"/>
  <c r="D23" i="7" s="1"/>
  <c r="E23" i="26"/>
  <c r="I23" i="26" s="1"/>
  <c r="E24" i="26"/>
  <c r="I24" i="26" s="1"/>
  <c r="D25" i="7" s="1"/>
  <c r="G25" i="7" s="1"/>
  <c r="E25" i="26"/>
  <c r="I25" i="26" s="1"/>
  <c r="D26" i="7" s="1"/>
  <c r="E26" i="26"/>
  <c r="E27" i="26"/>
  <c r="I27" i="26" s="1"/>
  <c r="D28" i="7" s="1"/>
  <c r="E28" i="26"/>
  <c r="I28" i="26" s="1"/>
  <c r="E29" i="26"/>
  <c r="E30" i="26"/>
  <c r="E31" i="26"/>
  <c r="I31" i="26" s="1"/>
  <c r="D32" i="7" s="1"/>
  <c r="E5" i="26"/>
  <c r="I5" i="26" s="1"/>
  <c r="E6" i="27"/>
  <c r="I6" i="27" s="1"/>
  <c r="E7" i="27"/>
  <c r="E8" i="27"/>
  <c r="I8" i="27" s="1"/>
  <c r="H8" i="31" s="1"/>
  <c r="E9" i="27"/>
  <c r="E9" i="31" s="1"/>
  <c r="E10" i="27"/>
  <c r="I10" i="27" s="1"/>
  <c r="E11" i="27"/>
  <c r="E12" i="27"/>
  <c r="I12" i="27" s="1"/>
  <c r="H12" i="31" s="1"/>
  <c r="E13" i="27"/>
  <c r="E14" i="27"/>
  <c r="I14" i="27" s="1"/>
  <c r="E15" i="27"/>
  <c r="E16" i="27"/>
  <c r="I16" i="27" s="1"/>
  <c r="C17" i="7" s="1"/>
  <c r="E17" i="27"/>
  <c r="E18" i="27"/>
  <c r="I18" i="27" s="1"/>
  <c r="E19" i="27"/>
  <c r="E20" i="27"/>
  <c r="I20" i="27" s="1"/>
  <c r="C21" i="7" s="1"/>
  <c r="E21" i="27"/>
  <c r="E22" i="27"/>
  <c r="I22" i="27" s="1"/>
  <c r="E23" i="27"/>
  <c r="E24" i="27"/>
  <c r="I24" i="27" s="1"/>
  <c r="C25" i="7" s="1"/>
  <c r="E25" i="27"/>
  <c r="E26" i="27"/>
  <c r="I26" i="27" s="1"/>
  <c r="E27" i="27"/>
  <c r="E28" i="27"/>
  <c r="I28" i="27" s="1"/>
  <c r="C29" i="7" s="1"/>
  <c r="E29" i="27"/>
  <c r="E30" i="27"/>
  <c r="I30" i="27" s="1"/>
  <c r="E31" i="27"/>
  <c r="E5" i="27"/>
  <c r="I5" i="27" s="1"/>
  <c r="E38" i="27"/>
  <c r="C31" i="7"/>
  <c r="C27" i="7"/>
  <c r="C23" i="7"/>
  <c r="H22" i="31"/>
  <c r="C19" i="7"/>
  <c r="C15" i="7"/>
  <c r="H14" i="31"/>
  <c r="C13" i="7"/>
  <c r="C11" i="7"/>
  <c r="H10" i="31"/>
  <c r="C9" i="7"/>
  <c r="C7" i="7"/>
  <c r="H6" i="31"/>
  <c r="E31" i="31"/>
  <c r="D15" i="7"/>
  <c r="D13" i="7"/>
  <c r="D11" i="7"/>
  <c r="E24" i="31"/>
  <c r="E22" i="31"/>
  <c r="D42" i="31"/>
  <c r="D41" i="31"/>
  <c r="D36" i="26"/>
  <c r="D36" i="31" s="1"/>
  <c r="C36" i="26"/>
  <c r="D6" i="30"/>
  <c r="F6" i="30"/>
  <c r="D7" i="30"/>
  <c r="F7" i="30"/>
  <c r="D8" i="30"/>
  <c r="F8" i="30"/>
  <c r="D9" i="30"/>
  <c r="F9" i="30"/>
  <c r="D10" i="30"/>
  <c r="F10" i="30"/>
  <c r="D11" i="30"/>
  <c r="F11" i="30"/>
  <c r="D12" i="30"/>
  <c r="F12" i="30"/>
  <c r="D13" i="30"/>
  <c r="F13" i="30"/>
  <c r="F14" i="30"/>
  <c r="D15" i="30"/>
  <c r="F15" i="30"/>
  <c r="D16" i="30"/>
  <c r="F16" i="30"/>
  <c r="F17" i="30"/>
  <c r="D18" i="30"/>
  <c r="F18" i="30"/>
  <c r="D19" i="30"/>
  <c r="F19" i="30"/>
  <c r="D20" i="30"/>
  <c r="F20" i="30"/>
  <c r="D21" i="30"/>
  <c r="F21" i="30"/>
  <c r="F22" i="30"/>
  <c r="F23" i="30"/>
  <c r="F24" i="30"/>
  <c r="F25" i="30"/>
  <c r="F26" i="30"/>
  <c r="F27" i="30"/>
  <c r="F28" i="30"/>
  <c r="F29" i="30"/>
  <c r="D30" i="30"/>
  <c r="F30" i="30"/>
  <c r="F31" i="30"/>
  <c r="D5" i="30"/>
  <c r="F5" i="30"/>
  <c r="A1" i="7"/>
  <c r="A1" i="31"/>
  <c r="A1" i="26"/>
  <c r="A1" i="27"/>
  <c r="A1" i="30"/>
  <c r="A1" i="5"/>
  <c r="A1" i="25"/>
  <c r="F42" i="30"/>
  <c r="F18" i="29"/>
  <c r="H22" i="29"/>
  <c r="C39" i="31"/>
  <c r="D38" i="31"/>
  <c r="A1" i="29"/>
  <c r="D5" i="29"/>
  <c r="H42" i="29"/>
  <c r="C27" i="29"/>
  <c r="C21" i="29"/>
  <c r="C16" i="29"/>
  <c r="C8" i="29"/>
  <c r="H30" i="29"/>
  <c r="F30" i="29"/>
  <c r="D30" i="29"/>
  <c r="G29" i="29"/>
  <c r="H28" i="29"/>
  <c r="F28" i="29"/>
  <c r="D28" i="29"/>
  <c r="I27" i="29"/>
  <c r="G27" i="29"/>
  <c r="E27" i="29"/>
  <c r="H26" i="29"/>
  <c r="F26" i="29"/>
  <c r="D26" i="29"/>
  <c r="I25" i="29"/>
  <c r="G25" i="29"/>
  <c r="E25" i="29"/>
  <c r="H24" i="29"/>
  <c r="F24" i="29"/>
  <c r="D24" i="29"/>
  <c r="E22" i="29"/>
  <c r="I20" i="29"/>
  <c r="G20" i="29"/>
  <c r="E20" i="29"/>
  <c r="H19" i="29"/>
  <c r="F19" i="29"/>
  <c r="D19" i="29"/>
  <c r="I18" i="29"/>
  <c r="D18" i="29"/>
  <c r="G16" i="29"/>
  <c r="I14" i="29"/>
  <c r="E14" i="29"/>
  <c r="F13" i="29"/>
  <c r="I12" i="29"/>
  <c r="E12" i="29"/>
  <c r="F11" i="29"/>
  <c r="I10" i="29"/>
  <c r="E10" i="29"/>
  <c r="F9" i="29"/>
  <c r="I8" i="29"/>
  <c r="E8" i="29"/>
  <c r="F7" i="29"/>
  <c r="I6" i="29"/>
  <c r="E6" i="29"/>
  <c r="C25" i="29"/>
  <c r="C14" i="29"/>
  <c r="C6" i="29"/>
  <c r="C28" i="29"/>
  <c r="C24" i="29"/>
  <c r="C20" i="29"/>
  <c r="C18" i="29"/>
  <c r="C13" i="29"/>
  <c r="C11" i="29"/>
  <c r="C9" i="29"/>
  <c r="C7" i="29"/>
  <c r="D31" i="29"/>
  <c r="I30" i="29"/>
  <c r="G30" i="29"/>
  <c r="H29" i="29"/>
  <c r="F29" i="29"/>
  <c r="D29" i="29"/>
  <c r="I28" i="29"/>
  <c r="G28" i="29"/>
  <c r="H27" i="29"/>
  <c r="D27" i="29"/>
  <c r="G26" i="29"/>
  <c r="H25" i="29"/>
  <c r="D25" i="29"/>
  <c r="G24" i="29"/>
  <c r="I22" i="29"/>
  <c r="F22" i="29"/>
  <c r="D22" i="29"/>
  <c r="I21" i="29"/>
  <c r="G21" i="29"/>
  <c r="E21" i="29"/>
  <c r="H20" i="29"/>
  <c r="D20" i="29"/>
  <c r="G19" i="29"/>
  <c r="H18" i="29"/>
  <c r="E18" i="29"/>
  <c r="H16" i="29"/>
  <c r="F16" i="29"/>
  <c r="D16" i="29"/>
  <c r="G39" i="29"/>
  <c r="H14" i="29"/>
  <c r="F14" i="29"/>
  <c r="D14" i="29"/>
  <c r="I13" i="29"/>
  <c r="G13" i="29"/>
  <c r="E13" i="29"/>
  <c r="H12" i="29"/>
  <c r="F12" i="29"/>
  <c r="D12" i="29"/>
  <c r="I11" i="29"/>
  <c r="G11" i="29"/>
  <c r="E11" i="29"/>
  <c r="H10" i="29"/>
  <c r="F10" i="29"/>
  <c r="D10" i="29"/>
  <c r="I9" i="29"/>
  <c r="G9" i="29"/>
  <c r="E9" i="29"/>
  <c r="H8" i="29"/>
  <c r="F8" i="29"/>
  <c r="D8" i="29"/>
  <c r="I7" i="29"/>
  <c r="G7" i="29"/>
  <c r="E7" i="29"/>
  <c r="H6" i="29"/>
  <c r="F6" i="29"/>
  <c r="C30" i="29"/>
  <c r="C23" i="29"/>
  <c r="H31" i="29"/>
  <c r="F31" i="29"/>
  <c r="F23" i="29"/>
  <c r="D23" i="29"/>
  <c r="I17" i="29"/>
  <c r="G17" i="29"/>
  <c r="E17" i="29"/>
  <c r="I15" i="29"/>
  <c r="G15" i="29"/>
  <c r="E15" i="29"/>
  <c r="D6" i="29"/>
  <c r="H5" i="29"/>
  <c r="F5" i="29"/>
  <c r="C5" i="29"/>
  <c r="C17" i="29"/>
  <c r="C15" i="29"/>
  <c r="C39" i="29"/>
  <c r="I31" i="29"/>
  <c r="G42" i="29"/>
  <c r="I23" i="29"/>
  <c r="G23" i="29"/>
  <c r="E23" i="29"/>
  <c r="H17" i="29"/>
  <c r="F17" i="29"/>
  <c r="D17" i="29"/>
  <c r="H15" i="29"/>
  <c r="F15" i="29"/>
  <c r="D15" i="29"/>
  <c r="I5" i="29"/>
  <c r="G5" i="29"/>
  <c r="E5" i="29"/>
  <c r="C17" i="25"/>
  <c r="J17" i="29"/>
  <c r="D14" i="30"/>
  <c r="D28" i="30"/>
  <c r="D41" i="25"/>
  <c r="D42" i="25"/>
  <c r="D36" i="25"/>
  <c r="D31" i="30"/>
  <c r="D22" i="30"/>
  <c r="E28" i="5"/>
  <c r="G28" i="5" s="1"/>
  <c r="F29" i="7" s="1"/>
  <c r="D26" i="30"/>
  <c r="D24" i="30"/>
  <c r="D17" i="30"/>
  <c r="D38" i="25"/>
  <c r="D40" i="25"/>
  <c r="D23" i="30"/>
  <c r="D40" i="5"/>
  <c r="D40" i="30" s="1"/>
  <c r="D27" i="30"/>
  <c r="D29" i="30"/>
  <c r="D25" i="30"/>
  <c r="E24" i="5"/>
  <c r="G24" i="5" s="1"/>
  <c r="F25" i="7" s="1"/>
  <c r="D36" i="5"/>
  <c r="D42" i="5"/>
  <c r="E17" i="5"/>
  <c r="G17" i="5" s="1"/>
  <c r="F18" i="7" s="1"/>
  <c r="E23" i="5"/>
  <c r="D38" i="5"/>
  <c r="D41" i="5"/>
  <c r="F36" i="24"/>
  <c r="F36" i="29" s="1"/>
  <c r="C38" i="24"/>
  <c r="C38" i="29" s="1"/>
  <c r="D39" i="24"/>
  <c r="C41" i="24"/>
  <c r="C41" i="29" s="1"/>
  <c r="E25" i="5"/>
  <c r="G25" i="5" s="1"/>
  <c r="F26" i="7" s="1"/>
  <c r="E27" i="5"/>
  <c r="G27" i="5" s="1"/>
  <c r="F28" i="7" s="1"/>
  <c r="D29" i="7" l="1"/>
  <c r="H28" i="31"/>
  <c r="E23" i="31"/>
  <c r="G21" i="7"/>
  <c r="E28" i="31"/>
  <c r="H20" i="31"/>
  <c r="E42" i="27"/>
  <c r="G23" i="7"/>
  <c r="G43" i="23"/>
  <c r="C43" i="23"/>
  <c r="C41" i="31"/>
  <c r="D39" i="31"/>
  <c r="E16" i="31"/>
  <c r="C43" i="26"/>
  <c r="D43" i="26"/>
  <c r="D43" i="31" s="1"/>
  <c r="D40" i="31"/>
  <c r="F41" i="31"/>
  <c r="J41" i="32"/>
  <c r="F43" i="23"/>
  <c r="J21" i="24"/>
  <c r="C21" i="25" s="1"/>
  <c r="D40" i="24"/>
  <c r="D40" i="29" s="1"/>
  <c r="J22" i="24"/>
  <c r="C22" i="25" s="1"/>
  <c r="E22" i="25" s="1"/>
  <c r="D41" i="24"/>
  <c r="F41" i="24"/>
  <c r="F41" i="29" s="1"/>
  <c r="H41" i="24"/>
  <c r="H41" i="29" s="1"/>
  <c r="J28" i="24"/>
  <c r="J28" i="29" s="1"/>
  <c r="J30" i="24"/>
  <c r="E6" i="31"/>
  <c r="E8" i="31"/>
  <c r="E10" i="31"/>
  <c r="E12" i="31"/>
  <c r="E14" i="31"/>
  <c r="E27" i="31"/>
  <c r="E5" i="31"/>
  <c r="E39" i="26"/>
  <c r="F43" i="26"/>
  <c r="I40" i="26"/>
  <c r="D6" i="7"/>
  <c r="D41" i="7" s="1"/>
  <c r="I38" i="26"/>
  <c r="I29" i="26"/>
  <c r="E42" i="26"/>
  <c r="E42" i="31" s="1"/>
  <c r="I26" i="26"/>
  <c r="E26" i="31"/>
  <c r="I18" i="26"/>
  <c r="E40" i="26"/>
  <c r="J29" i="24"/>
  <c r="C29" i="25" s="1"/>
  <c r="E29" i="25" s="1"/>
  <c r="C29" i="29"/>
  <c r="H23" i="29"/>
  <c r="C22" i="29"/>
  <c r="E13" i="31"/>
  <c r="E20" i="31"/>
  <c r="E36" i="26"/>
  <c r="I15" i="26"/>
  <c r="H31" i="31"/>
  <c r="I31" i="27"/>
  <c r="C32" i="7" s="1"/>
  <c r="G32" i="7" s="1"/>
  <c r="I29" i="27"/>
  <c r="H29" i="31" s="1"/>
  <c r="I27" i="27"/>
  <c r="H27" i="31" s="1"/>
  <c r="I25" i="27"/>
  <c r="C26" i="7" s="1"/>
  <c r="E25" i="31"/>
  <c r="I23" i="27"/>
  <c r="I41" i="27" s="1"/>
  <c r="E41" i="27"/>
  <c r="I21" i="27"/>
  <c r="H21" i="31" s="1"/>
  <c r="C20" i="7"/>
  <c r="G20" i="7" s="1"/>
  <c r="I19" i="27"/>
  <c r="H19" i="31" s="1"/>
  <c r="I17" i="27"/>
  <c r="E40" i="27"/>
  <c r="I15" i="27"/>
  <c r="E15" i="31"/>
  <c r="I13" i="27"/>
  <c r="H13" i="31" s="1"/>
  <c r="C12" i="7"/>
  <c r="G12" i="7" s="1"/>
  <c r="I11" i="27"/>
  <c r="H11" i="31" s="1"/>
  <c r="E11" i="31"/>
  <c r="I9" i="27"/>
  <c r="H9" i="31" s="1"/>
  <c r="I7" i="27"/>
  <c r="E7" i="31"/>
  <c r="E38" i="26"/>
  <c r="E38" i="31" s="1"/>
  <c r="I30" i="26"/>
  <c r="E30" i="31"/>
  <c r="E41" i="26"/>
  <c r="C36" i="31"/>
  <c r="C38" i="31"/>
  <c r="C43" i="27"/>
  <c r="C43" i="31" s="1"/>
  <c r="G36" i="24"/>
  <c r="G36" i="29" s="1"/>
  <c r="H36" i="24"/>
  <c r="H36" i="29" s="1"/>
  <c r="H7" i="29"/>
  <c r="E39" i="24"/>
  <c r="E39" i="29" s="1"/>
  <c r="E16" i="29"/>
  <c r="F40" i="24"/>
  <c r="F40" i="29" s="1"/>
  <c r="H24" i="31"/>
  <c r="G38" i="31"/>
  <c r="G40" i="31"/>
  <c r="G41" i="31"/>
  <c r="J39" i="32"/>
  <c r="C43" i="32"/>
  <c r="E43" i="32"/>
  <c r="G43" i="32"/>
  <c r="D43" i="23"/>
  <c r="F40" i="30"/>
  <c r="H5" i="31"/>
  <c r="G29" i="7"/>
  <c r="F43" i="27"/>
  <c r="F43" i="31" s="1"/>
  <c r="C40" i="5"/>
  <c r="F43" i="32"/>
  <c r="G11" i="7"/>
  <c r="J24" i="24"/>
  <c r="C24" i="25" s="1"/>
  <c r="E24" i="25" s="1"/>
  <c r="E41" i="24"/>
  <c r="E41" i="29" s="1"/>
  <c r="G41" i="24"/>
  <c r="G41" i="29" s="1"/>
  <c r="I41" i="24"/>
  <c r="I41" i="29" s="1"/>
  <c r="J26" i="24"/>
  <c r="C26" i="25" s="1"/>
  <c r="E26" i="25" s="1"/>
  <c r="C21" i="30"/>
  <c r="E21" i="25"/>
  <c r="G21" i="25" s="1"/>
  <c r="C17" i="30"/>
  <c r="E17" i="25"/>
  <c r="G17" i="7"/>
  <c r="G15" i="7"/>
  <c r="G26" i="7"/>
  <c r="E42" i="24"/>
  <c r="E42" i="29" s="1"/>
  <c r="I41" i="26"/>
  <c r="D42" i="30"/>
  <c r="D24" i="7"/>
  <c r="G7" i="7"/>
  <c r="C6" i="7"/>
  <c r="G6" i="7" s="1"/>
  <c r="H23" i="31"/>
  <c r="E17" i="31"/>
  <c r="E19" i="31"/>
  <c r="E21" i="31"/>
  <c r="E29" i="31"/>
  <c r="E36" i="27"/>
  <c r="C30" i="7"/>
  <c r="E39" i="27"/>
  <c r="H16" i="31"/>
  <c r="C22" i="30"/>
  <c r="G40" i="24"/>
  <c r="G40" i="29" s="1"/>
  <c r="H43" i="32"/>
  <c r="J39" i="23"/>
  <c r="C15" i="5"/>
  <c r="I29" i="29"/>
  <c r="I42" i="24"/>
  <c r="I42" i="29" s="1"/>
  <c r="H43" i="26"/>
  <c r="J5" i="24"/>
  <c r="C5" i="25" s="1"/>
  <c r="D36" i="24"/>
  <c r="D36" i="29" s="1"/>
  <c r="E38" i="24"/>
  <c r="J9" i="24"/>
  <c r="C9" i="25" s="1"/>
  <c r="J10" i="24"/>
  <c r="J10" i="29" s="1"/>
  <c r="C40" i="24"/>
  <c r="C40" i="29" s="1"/>
  <c r="E40" i="24"/>
  <c r="E40" i="29" s="1"/>
  <c r="H40" i="24"/>
  <c r="J18" i="24"/>
  <c r="C18" i="25" s="1"/>
  <c r="E18" i="25" s="1"/>
  <c r="F38" i="25"/>
  <c r="F38" i="30" s="1"/>
  <c r="F36" i="30"/>
  <c r="D43" i="5"/>
  <c r="F39" i="25"/>
  <c r="F39" i="30" s="1"/>
  <c r="F41" i="25"/>
  <c r="F41" i="30" s="1"/>
  <c r="I43" i="23"/>
  <c r="J36" i="23"/>
  <c r="J31" i="24"/>
  <c r="C31" i="25" s="1"/>
  <c r="D41" i="30"/>
  <c r="D39" i="30"/>
  <c r="C36" i="24"/>
  <c r="C36" i="29" s="1"/>
  <c r="E36" i="24"/>
  <c r="E36" i="29" s="1"/>
  <c r="G38" i="24"/>
  <c r="G38" i="29" s="1"/>
  <c r="J12" i="24"/>
  <c r="C12" i="25" s="1"/>
  <c r="J15" i="24"/>
  <c r="C15" i="25" s="1"/>
  <c r="F39" i="24"/>
  <c r="H39" i="24"/>
  <c r="H39" i="29" s="1"/>
  <c r="J16" i="24"/>
  <c r="C16" i="25" s="1"/>
  <c r="C16" i="30" s="1"/>
  <c r="J42" i="32"/>
  <c r="J36" i="32"/>
  <c r="I43" i="32"/>
  <c r="I36" i="24"/>
  <c r="I36" i="29" s="1"/>
  <c r="J15" i="29"/>
  <c r="G22" i="25"/>
  <c r="E23" i="7" s="1"/>
  <c r="D38" i="30"/>
  <c r="D43" i="25"/>
  <c r="G9" i="7"/>
  <c r="G13" i="7"/>
  <c r="J7" i="24"/>
  <c r="J7" i="29" s="1"/>
  <c r="J13" i="24"/>
  <c r="C13" i="25" s="1"/>
  <c r="E13" i="25" s="1"/>
  <c r="J14" i="24"/>
  <c r="C14" i="25" s="1"/>
  <c r="E14" i="25" s="1"/>
  <c r="J38" i="32"/>
  <c r="J40" i="32"/>
  <c r="I38" i="24"/>
  <c r="I38" i="29" s="1"/>
  <c r="D41" i="29"/>
  <c r="C42" i="29"/>
  <c r="F38" i="24"/>
  <c r="F38" i="29" s="1"/>
  <c r="H38" i="24"/>
  <c r="H38" i="29" s="1"/>
  <c r="J6" i="24"/>
  <c r="C6" i="25" s="1"/>
  <c r="E6" i="25" s="1"/>
  <c r="J8" i="24"/>
  <c r="J8" i="29" s="1"/>
  <c r="I40" i="24"/>
  <c r="I40" i="29" s="1"/>
  <c r="J20" i="24"/>
  <c r="C20" i="25" s="1"/>
  <c r="E20" i="25" s="1"/>
  <c r="C38" i="5"/>
  <c r="J40" i="23"/>
  <c r="J41" i="23"/>
  <c r="J42" i="23"/>
  <c r="E29" i="5"/>
  <c r="G29" i="5" s="1"/>
  <c r="F30" i="7" s="1"/>
  <c r="D39" i="29"/>
  <c r="E22" i="5"/>
  <c r="E40" i="5" s="1"/>
  <c r="C41" i="5"/>
  <c r="C31" i="5"/>
  <c r="E31" i="5" s="1"/>
  <c r="G31" i="5" s="1"/>
  <c r="F32" i="7" s="1"/>
  <c r="J38" i="23"/>
  <c r="J43" i="23" s="1"/>
  <c r="D38" i="24"/>
  <c r="D38" i="29" s="1"/>
  <c r="J11" i="24"/>
  <c r="J19" i="24"/>
  <c r="J19" i="29" s="1"/>
  <c r="J23" i="24"/>
  <c r="J23" i="29" s="1"/>
  <c r="J25" i="24"/>
  <c r="C25" i="25" s="1"/>
  <c r="E25" i="25" s="1"/>
  <c r="J27" i="24"/>
  <c r="C27" i="25" s="1"/>
  <c r="E27" i="25" s="1"/>
  <c r="H43" i="23"/>
  <c r="F39" i="29"/>
  <c r="J6" i="29"/>
  <c r="J14" i="29"/>
  <c r="H40" i="29"/>
  <c r="J21" i="29"/>
  <c r="D42" i="29"/>
  <c r="F42" i="29"/>
  <c r="G23" i="5"/>
  <c r="E41" i="5"/>
  <c r="E21" i="30"/>
  <c r="C6" i="30"/>
  <c r="G8" i="5"/>
  <c r="G16" i="5"/>
  <c r="F17" i="7" s="1"/>
  <c r="J25" i="29"/>
  <c r="C8" i="25"/>
  <c r="E8" i="25" s="1"/>
  <c r="J24" i="29"/>
  <c r="J29" i="29"/>
  <c r="D43" i="24"/>
  <c r="E38" i="5"/>
  <c r="D36" i="30"/>
  <c r="C28" i="7" l="1"/>
  <c r="G28" i="7" s="1"/>
  <c r="C19" i="25"/>
  <c r="E19" i="25" s="1"/>
  <c r="J12" i="29"/>
  <c r="J18" i="29"/>
  <c r="J5" i="29"/>
  <c r="H25" i="31"/>
  <c r="J22" i="29"/>
  <c r="H41" i="31"/>
  <c r="C14" i="7"/>
  <c r="G14" i="7" s="1"/>
  <c r="I40" i="27"/>
  <c r="H40" i="31" s="1"/>
  <c r="C22" i="7"/>
  <c r="G22" i="7" s="1"/>
  <c r="I42" i="27"/>
  <c r="J27" i="29"/>
  <c r="C23" i="25"/>
  <c r="E23" i="25" s="1"/>
  <c r="C10" i="25"/>
  <c r="E10" i="25" s="1"/>
  <c r="C28" i="25"/>
  <c r="E28" i="25" s="1"/>
  <c r="E28" i="30" s="1"/>
  <c r="E15" i="25"/>
  <c r="C15" i="30"/>
  <c r="J30" i="29"/>
  <c r="C30" i="25"/>
  <c r="E43" i="24"/>
  <c r="G28" i="25"/>
  <c r="C13" i="30"/>
  <c r="J42" i="24"/>
  <c r="J42" i="29" s="1"/>
  <c r="F43" i="24"/>
  <c r="F43" i="29" s="1"/>
  <c r="C28" i="30"/>
  <c r="E38" i="29"/>
  <c r="H17" i="31"/>
  <c r="C18" i="7"/>
  <c r="E40" i="31"/>
  <c r="I36" i="26"/>
  <c r="C5" i="30"/>
  <c r="E5" i="25"/>
  <c r="G5" i="25" s="1"/>
  <c r="I38" i="27"/>
  <c r="I36" i="27"/>
  <c r="H36" i="31" s="1"/>
  <c r="H7" i="31"/>
  <c r="C16" i="7"/>
  <c r="C42" i="7" s="1"/>
  <c r="H15" i="31"/>
  <c r="C26" i="30"/>
  <c r="J36" i="24"/>
  <c r="J36" i="29" s="1"/>
  <c r="J13" i="29"/>
  <c r="J20" i="29"/>
  <c r="G43" i="24"/>
  <c r="G43" i="29" s="1"/>
  <c r="J26" i="29"/>
  <c r="E36" i="31"/>
  <c r="H30" i="31"/>
  <c r="D31" i="7"/>
  <c r="G31" i="7" s="1"/>
  <c r="C8" i="7"/>
  <c r="G8" i="7" s="1"/>
  <c r="C10" i="7"/>
  <c r="G10" i="7" s="1"/>
  <c r="I39" i="27"/>
  <c r="E41" i="31"/>
  <c r="C24" i="7"/>
  <c r="C44" i="7" s="1"/>
  <c r="I39" i="26"/>
  <c r="D16" i="7"/>
  <c r="E43" i="26"/>
  <c r="D19" i="7"/>
  <c r="H18" i="31"/>
  <c r="H26" i="31"/>
  <c r="D27" i="7"/>
  <c r="G27" i="7" s="1"/>
  <c r="D30" i="7"/>
  <c r="I42" i="26"/>
  <c r="H42" i="31" s="1"/>
  <c r="E12" i="25"/>
  <c r="G12" i="25" s="1"/>
  <c r="E16" i="25"/>
  <c r="E16" i="30" s="1"/>
  <c r="C9" i="30"/>
  <c r="E9" i="25"/>
  <c r="C14" i="30"/>
  <c r="J40" i="24"/>
  <c r="C18" i="30"/>
  <c r="C7" i="25"/>
  <c r="E31" i="25"/>
  <c r="E31" i="30" s="1"/>
  <c r="C20" i="30"/>
  <c r="C43" i="24"/>
  <c r="J41" i="24"/>
  <c r="J41" i="29" s="1"/>
  <c r="J9" i="29"/>
  <c r="J38" i="24"/>
  <c r="J38" i="29" s="1"/>
  <c r="C12" i="30"/>
  <c r="E43" i="29"/>
  <c r="H43" i="24"/>
  <c r="J16" i="29"/>
  <c r="J39" i="24"/>
  <c r="J39" i="29" s="1"/>
  <c r="E15" i="5"/>
  <c r="C39" i="5"/>
  <c r="E39" i="31"/>
  <c r="E43" i="27"/>
  <c r="E43" i="31" s="1"/>
  <c r="C45" i="7"/>
  <c r="G24" i="7"/>
  <c r="G42" i="5"/>
  <c r="D43" i="30"/>
  <c r="F43" i="25"/>
  <c r="F43" i="30" s="1"/>
  <c r="J31" i="29"/>
  <c r="C10" i="30"/>
  <c r="C39" i="25"/>
  <c r="D43" i="29"/>
  <c r="C43" i="29"/>
  <c r="I43" i="24"/>
  <c r="J43" i="32"/>
  <c r="G17" i="25"/>
  <c r="E17" i="30"/>
  <c r="C31" i="30"/>
  <c r="C36" i="5"/>
  <c r="G22" i="5"/>
  <c r="E22" i="30"/>
  <c r="E42" i="5"/>
  <c r="E36" i="5"/>
  <c r="C42" i="5"/>
  <c r="C11" i="25"/>
  <c r="J11" i="29"/>
  <c r="G20" i="25"/>
  <c r="E20" i="30"/>
  <c r="E29" i="7"/>
  <c r="G28" i="30"/>
  <c r="C29" i="30"/>
  <c r="G26" i="25"/>
  <c r="E26" i="30"/>
  <c r="C36" i="25"/>
  <c r="C8" i="30"/>
  <c r="C27" i="30"/>
  <c r="C25" i="30"/>
  <c r="C19" i="30"/>
  <c r="F9" i="7"/>
  <c r="G38" i="5"/>
  <c r="E5" i="30"/>
  <c r="F24" i="7"/>
  <c r="G41" i="5"/>
  <c r="G18" i="25"/>
  <c r="E40" i="25"/>
  <c r="E40" i="30" s="1"/>
  <c r="E18" i="30"/>
  <c r="C24" i="30"/>
  <c r="G14" i="25"/>
  <c r="E14" i="30"/>
  <c r="E13" i="30"/>
  <c r="G13" i="25"/>
  <c r="C41" i="25"/>
  <c r="C41" i="30" s="1"/>
  <c r="C23" i="30"/>
  <c r="J40" i="29"/>
  <c r="E6" i="30"/>
  <c r="G6" i="25"/>
  <c r="E22" i="7"/>
  <c r="G21" i="30"/>
  <c r="F45" i="7"/>
  <c r="C40" i="25"/>
  <c r="C40" i="30" s="1"/>
  <c r="J43" i="24" l="1"/>
  <c r="C42" i="25"/>
  <c r="C42" i="30" s="1"/>
  <c r="C41" i="7"/>
  <c r="G41" i="7" s="1"/>
  <c r="E12" i="30"/>
  <c r="E30" i="25"/>
  <c r="C30" i="30"/>
  <c r="G18" i="7"/>
  <c r="C43" i="7"/>
  <c r="I43" i="26"/>
  <c r="H38" i="31"/>
  <c r="I43" i="27"/>
  <c r="H43" i="31" s="1"/>
  <c r="C43" i="5"/>
  <c r="C39" i="30"/>
  <c r="D44" i="7"/>
  <c r="G44" i="7" s="1"/>
  <c r="C37" i="7"/>
  <c r="D45" i="7"/>
  <c r="G45" i="7" s="1"/>
  <c r="G19" i="7"/>
  <c r="D43" i="7"/>
  <c r="G43" i="7" s="1"/>
  <c r="D37" i="7"/>
  <c r="G16" i="7"/>
  <c r="D42" i="7"/>
  <c r="G42" i="7" s="1"/>
  <c r="H39" i="31"/>
  <c r="G30" i="7"/>
  <c r="C36" i="30"/>
  <c r="G12" i="30"/>
  <c r="E13" i="7"/>
  <c r="E7" i="25"/>
  <c r="C7" i="30"/>
  <c r="E9" i="30"/>
  <c r="G9" i="25"/>
  <c r="C38" i="25"/>
  <c r="E11" i="25"/>
  <c r="G16" i="25"/>
  <c r="G31" i="25"/>
  <c r="G15" i="5"/>
  <c r="E39" i="5"/>
  <c r="E43" i="5" s="1"/>
  <c r="H43" i="29"/>
  <c r="C46" i="7"/>
  <c r="E10" i="30"/>
  <c r="G10" i="25"/>
  <c r="G15" i="25"/>
  <c r="E39" i="25"/>
  <c r="E39" i="30" s="1"/>
  <c r="E15" i="30"/>
  <c r="E18" i="7"/>
  <c r="G17" i="30"/>
  <c r="I43" i="29"/>
  <c r="J43" i="29"/>
  <c r="F23" i="7"/>
  <c r="G40" i="5"/>
  <c r="G22" i="30"/>
  <c r="G20" i="30"/>
  <c r="E21" i="7"/>
  <c r="C11" i="30"/>
  <c r="G18" i="30"/>
  <c r="E19" i="7"/>
  <c r="F41" i="7"/>
  <c r="G25" i="25"/>
  <c r="E25" i="30"/>
  <c r="G8" i="25"/>
  <c r="E8" i="30"/>
  <c r="C38" i="30"/>
  <c r="E27" i="7"/>
  <c r="G26" i="30"/>
  <c r="E29" i="30"/>
  <c r="G29" i="25"/>
  <c r="E42" i="25"/>
  <c r="E42" i="30" s="1"/>
  <c r="H29" i="7"/>
  <c r="I29" i="7"/>
  <c r="E7" i="7"/>
  <c r="G6" i="30"/>
  <c r="G13" i="30"/>
  <c r="E14" i="7"/>
  <c r="H22" i="7"/>
  <c r="I22" i="7"/>
  <c r="E23" i="30"/>
  <c r="E41" i="25"/>
  <c r="E41" i="30" s="1"/>
  <c r="G23" i="25"/>
  <c r="E15" i="7"/>
  <c r="G14" i="30"/>
  <c r="E24" i="30"/>
  <c r="G24" i="25"/>
  <c r="F44" i="7"/>
  <c r="G5" i="30"/>
  <c r="E6" i="7"/>
  <c r="E19" i="30"/>
  <c r="G19" i="25"/>
  <c r="G27" i="25"/>
  <c r="E27" i="30"/>
  <c r="C43" i="25" l="1"/>
  <c r="C43" i="30" s="1"/>
  <c r="E36" i="25"/>
  <c r="E36" i="30" s="1"/>
  <c r="G30" i="25"/>
  <c r="G42" i="25" s="1"/>
  <c r="G42" i="30" s="1"/>
  <c r="E30" i="30"/>
  <c r="D46" i="7"/>
  <c r="G37" i="7"/>
  <c r="G16" i="30"/>
  <c r="E17" i="7"/>
  <c r="E7" i="30"/>
  <c r="G7" i="25"/>
  <c r="E10" i="7"/>
  <c r="G9" i="30"/>
  <c r="I13" i="7"/>
  <c r="H13" i="7"/>
  <c r="E32" i="7"/>
  <c r="G31" i="30"/>
  <c r="G46" i="7"/>
  <c r="F16" i="7"/>
  <c r="F42" i="7" s="1"/>
  <c r="F46" i="7" s="1"/>
  <c r="G39" i="5"/>
  <c r="G43" i="5" s="1"/>
  <c r="G36" i="5"/>
  <c r="E11" i="7"/>
  <c r="G10" i="30"/>
  <c r="G15" i="30"/>
  <c r="E16" i="7"/>
  <c r="G39" i="25"/>
  <c r="I18" i="7"/>
  <c r="H18" i="7"/>
  <c r="F43" i="7"/>
  <c r="I23" i="7"/>
  <c r="H23" i="7"/>
  <c r="E11" i="30"/>
  <c r="G11" i="25"/>
  <c r="E38" i="25"/>
  <c r="E38" i="30" s="1"/>
  <c r="H21" i="7"/>
  <c r="I21" i="7"/>
  <c r="E20" i="7"/>
  <c r="E43" i="7" s="1"/>
  <c r="G19" i="30"/>
  <c r="H15" i="7"/>
  <c r="I15" i="7"/>
  <c r="I14" i="7"/>
  <c r="H14" i="7"/>
  <c r="I27" i="7"/>
  <c r="H27" i="7"/>
  <c r="E9" i="7"/>
  <c r="G8" i="30"/>
  <c r="E26" i="7"/>
  <c r="G25" i="30"/>
  <c r="G27" i="30"/>
  <c r="E28" i="7"/>
  <c r="I6" i="7"/>
  <c r="H6" i="7"/>
  <c r="E25" i="7"/>
  <c r="G24" i="30"/>
  <c r="G41" i="25"/>
  <c r="G41" i="30" s="1"/>
  <c r="E24" i="7"/>
  <c r="G23" i="30"/>
  <c r="I7" i="7"/>
  <c r="H7" i="7"/>
  <c r="E30" i="7"/>
  <c r="G29" i="30"/>
  <c r="I19" i="7"/>
  <c r="H19" i="7"/>
  <c r="G40" i="25"/>
  <c r="G40" i="30" s="1"/>
  <c r="G39" i="30" l="1"/>
  <c r="G30" i="30"/>
  <c r="E31" i="7"/>
  <c r="E45" i="7" s="1"/>
  <c r="G36" i="25"/>
  <c r="G36" i="30" s="1"/>
  <c r="F37" i="7"/>
  <c r="J31" i="7" s="1"/>
  <c r="I10" i="7"/>
  <c r="H10" i="7"/>
  <c r="G7" i="30"/>
  <c r="E8" i="7"/>
  <c r="H17" i="7"/>
  <c r="I17" i="7"/>
  <c r="J27" i="7"/>
  <c r="J41" i="7"/>
  <c r="I32" i="7"/>
  <c r="H32" i="7"/>
  <c r="E43" i="25"/>
  <c r="E43" i="30" s="1"/>
  <c r="H11" i="7"/>
  <c r="I11" i="7"/>
  <c r="I16" i="7"/>
  <c r="H16" i="7"/>
  <c r="E42" i="7"/>
  <c r="J45" i="7"/>
  <c r="G11" i="30"/>
  <c r="E12" i="7"/>
  <c r="G38" i="25"/>
  <c r="G38" i="30" s="1"/>
  <c r="H43" i="7"/>
  <c r="I43" i="7"/>
  <c r="H30" i="7"/>
  <c r="I30" i="7"/>
  <c r="E44" i="7"/>
  <c r="I24" i="7"/>
  <c r="H24" i="7"/>
  <c r="I26" i="7"/>
  <c r="H26" i="7"/>
  <c r="I9" i="7"/>
  <c r="H9" i="7"/>
  <c r="I20" i="7"/>
  <c r="H20" i="7"/>
  <c r="I25" i="7"/>
  <c r="H25" i="7"/>
  <c r="I28" i="7"/>
  <c r="H28" i="7"/>
  <c r="J46" i="7" l="1"/>
  <c r="J21" i="7"/>
  <c r="J18" i="7"/>
  <c r="J26" i="7"/>
  <c r="J19" i="7"/>
  <c r="J29" i="7"/>
  <c r="G43" i="25"/>
  <c r="G43" i="30" s="1"/>
  <c r="J37" i="7"/>
  <c r="J11" i="7"/>
  <c r="J13" i="7"/>
  <c r="J16" i="7"/>
  <c r="J22" i="7"/>
  <c r="J17" i="7"/>
  <c r="E37" i="7"/>
  <c r="I37" i="7" s="1"/>
  <c r="J42" i="7"/>
  <c r="J9" i="7"/>
  <c r="J44" i="7"/>
  <c r="J43" i="7"/>
  <c r="I31" i="7"/>
  <c r="H31" i="7"/>
  <c r="J24" i="7"/>
  <c r="J10" i="7"/>
  <c r="J30" i="7"/>
  <c r="J6" i="7"/>
  <c r="J14" i="7"/>
  <c r="J25" i="7"/>
  <c r="J7" i="7"/>
  <c r="J32" i="7"/>
  <c r="J23" i="7"/>
  <c r="J20" i="7"/>
  <c r="J12" i="7"/>
  <c r="J8" i="7"/>
  <c r="J15" i="7"/>
  <c r="J28" i="7"/>
  <c r="H8" i="7"/>
  <c r="I8" i="7"/>
  <c r="H42" i="7"/>
  <c r="I42" i="7"/>
  <c r="H12" i="7"/>
  <c r="I12" i="7"/>
  <c r="E41" i="7"/>
  <c r="E46" i="7" s="1"/>
  <c r="H37" i="7"/>
  <c r="I45" i="7"/>
  <c r="H45" i="7"/>
  <c r="H44" i="7"/>
  <c r="I44" i="7"/>
  <c r="H41" i="7" l="1"/>
  <c r="I41" i="7"/>
  <c r="H46" i="7"/>
  <c r="I46" i="7"/>
</calcChain>
</file>

<file path=xl/sharedStrings.xml><?xml version="1.0" encoding="utf-8"?>
<sst xmlns="http://schemas.openxmlformats.org/spreadsheetml/2006/main" count="2822" uniqueCount="242">
  <si>
    <t>Sygehus</t>
  </si>
  <si>
    <t>Rigshospitalet</t>
  </si>
  <si>
    <t>Bispebjerg Hospital</t>
  </si>
  <si>
    <t>Hvidovre Hospital</t>
  </si>
  <si>
    <t>Amager Hospital</t>
  </si>
  <si>
    <t>Frederiksberg Hospital</t>
  </si>
  <si>
    <t>Gentofte Hospital</t>
  </si>
  <si>
    <t>Glostrup Hospital</t>
  </si>
  <si>
    <t>Herlev Hospital</t>
  </si>
  <si>
    <t>Nordsjællands Hospital</t>
  </si>
  <si>
    <t>Sygehus Syd</t>
  </si>
  <si>
    <t>Bornholms Hospital</t>
  </si>
  <si>
    <t>Odense Universitetshospital</t>
  </si>
  <si>
    <t>Sydvestjysk Sygehus</t>
  </si>
  <si>
    <t>Fredericia og Kolding Sygehuse</t>
  </si>
  <si>
    <t>Sygehus Thy - Mors</t>
  </si>
  <si>
    <t>Sygehus Vendsyssel</t>
  </si>
  <si>
    <t>Sygehus Himmerland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</si>
  <si>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</si>
  <si>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</si>
  <si>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</si>
  <si>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</si>
  <si>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</si>
  <si>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</si>
  <si>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</si>
  <si>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</si>
  <si>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</si>
  <si>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</si>
  <si>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</si>
  <si>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</si>
  <si>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</si>
  <si>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</si>
  <si>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</si>
  <si>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</si>
  <si>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</si>
  <si>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</si>
  <si>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</si>
  <si>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</si>
  <si>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</si>
  <si>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</si>
  <si>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</si>
  <si>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</si>
  <si>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</si>
  <si>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</si>
  <si>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</si>
  <si>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</si>
  <si>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Aalborg sygehus</t>
  </si>
  <si>
    <t>Sygehus Nord</t>
  </si>
  <si>
    <t>Sygehus Sønderjylland</t>
  </si>
  <si>
    <t>Ukorrigeret produktions-værdi  i alt
(=)</t>
  </si>
  <si>
    <t>Vejle og Give sygehuse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</si>
  <si>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</si>
  <si>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</si>
  <si>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</si>
  <si>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</si>
  <si>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</si>
  <si>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</si>
  <si>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</si>
  <si>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</si>
  <si>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</si>
  <si>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</si>
  <si>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</si>
  <si>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</si>
  <si>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>De Vestdanske Friklinikker, Syddanmark</t>
  </si>
  <si>
    <t xml:space="preserve"> </t>
  </si>
  <si>
    <t>Tabel 0</t>
  </si>
  <si>
    <t>Datagrundlag baseret på nyeste opdatering af driftsudgifter</t>
  </si>
  <si>
    <t xml:space="preserve">Sygehusenes nettodriftsudgifter for 2011, 1.000 kr. 2011 priser </t>
  </si>
  <si>
    <t>Århus Universitetshospital</t>
  </si>
  <si>
    <t xml:space="preserve">Hospitalsenhed Midt </t>
  </si>
  <si>
    <t>Fyn</t>
  </si>
  <si>
    <t>Produktionsværdi, udgifter og produktivitet for amter og sygehuse, 2011-2012</t>
  </si>
  <si>
    <t xml:space="preserve">Sygehusenes nettodriftsudgifter for 2011, 1.000 kr. 2012-priser </t>
  </si>
  <si>
    <t xml:space="preserve">Sygehusenes nettodriftsudgifter for 2012, 1.000 kr. 2012 priser </t>
  </si>
  <si>
    <t>Sygehusenes nettodriftsudgifter, procentvis ændring fra 2011-2012</t>
  </si>
  <si>
    <t xml:space="preserve">Korrigerede tilrettede driftudgifter for 2011, 1.000 kr. 2012 priser </t>
  </si>
  <si>
    <t xml:space="preserve">Korrigerede tilrettede driftudgifter for 2012, 1.000 kr. 2012 priser </t>
  </si>
  <si>
    <t>Korrigerede tilrettede driftudgifter, procentvis ændring fra 2011-2012</t>
  </si>
  <si>
    <t>Korrigeret produktionsværdi, 2011-aktivitet  med LPR pr. 10. marts 2012, 1.000 kr., 2012-takstsystem</t>
  </si>
  <si>
    <t>Korrigeret produktionsværdi, 2012-aktivitet med LPR pr. 10. marts 2013, 1.000 kr., 2012-takstsystem</t>
  </si>
  <si>
    <t>Korrigeret produktionsværdi, procentvis ændring fra 2011-2012</t>
  </si>
  <si>
    <t>Udvikling, 2011-2012, pct.</t>
  </si>
  <si>
    <t>P/L-faktor (11--&gt;12):</t>
  </si>
  <si>
    <t>Hospitalsenheden Horsens</t>
  </si>
  <si>
    <t>Hospitalsenheden Vest</t>
  </si>
  <si>
    <t>Regionshospitalet Randers</t>
  </si>
  <si>
    <t>Læsevejledning:</t>
  </si>
  <si>
    <t xml:space="preserve">Kolonne A-C </t>
  </si>
  <si>
    <t>Indeholder den oprindelige opgørelse af korrektioner til statslig aktivitetspulje, ekskl. den seneste ændring i jordemoder-korrektionen</t>
  </si>
  <si>
    <t>Indeholder tilpasning af kolonne A-C, således at de enkelte poster passer til anvendelse i produktivitetsanalysen.</t>
  </si>
  <si>
    <t>Det gælder fx fjernelse af korrektioner, som i forvejen var håndteret i "Korrektion for forskelle i organisering", ændringer i jordemoder-korrektionen etc.</t>
  </si>
  <si>
    <t>Indeholder summering til produktivitetssygehusniveau samt opdeling af, hvilket år den enkelte korrektion skal henregnes.</t>
  </si>
  <si>
    <t>Regionsspecifikke korrektioner</t>
  </si>
  <si>
    <t>Størrelse på korrektion</t>
  </si>
  <si>
    <t>Tilpasning til produktivitetsanalysen</t>
  </si>
  <si>
    <t xml:space="preserve">Summering til produktivitetssygehusniveau </t>
  </si>
  <si>
    <t>Beløb i t.kr.</t>
  </si>
  <si>
    <t>Prod.sgh</t>
  </si>
  <si>
    <t>Produktivitetssygehusnavn</t>
  </si>
  <si>
    <t>Region Nordjylland</t>
  </si>
  <si>
    <t>1. Aalborg - Omlægning af aktivitet onkologi</t>
  </si>
  <si>
    <t>Ålborg Sygehus 8001</t>
  </si>
  <si>
    <t>2. Aalborg, skademodtagelsen - Indførelse af visitation i skademodtagelsen</t>
  </si>
  <si>
    <t>Jordemoderkorrektioner</t>
  </si>
  <si>
    <t>8001 Beløb 1994 t kr.</t>
  </si>
  <si>
    <t xml:space="preserve"> 8003 Beløb 1241 t kr.</t>
  </si>
  <si>
    <t>Korrektion for omlægning af aktivitet fra stationært til ambulant regi</t>
  </si>
  <si>
    <t>-</t>
  </si>
  <si>
    <t>Onkologi jf. Nords høringssvar til produktivitetsanalysen</t>
  </si>
  <si>
    <t>Udgår</t>
  </si>
  <si>
    <t>I alt</t>
  </si>
  <si>
    <t>Region Midtjylland</t>
  </si>
  <si>
    <t>1. Viborg - DRG og Dagkirurgi</t>
  </si>
  <si>
    <t>2. Fertilitetsklinikken - Ændret registreringspraksis</t>
  </si>
  <si>
    <t>3. Viborg - Korrektion for omlægning af neurologisk aktivitet</t>
  </si>
  <si>
    <t>Regionshospitalet Viborg</t>
  </si>
  <si>
    <t>4. Horsens - Omregistreringer af telefonkonsultationer</t>
  </si>
  <si>
    <t>HE Horsens 6006</t>
  </si>
  <si>
    <t>5. AUH - Korrektion for lukning af medicinske senge</t>
  </si>
  <si>
    <t>AUH</t>
  </si>
  <si>
    <t>6. AUH - Omlægning af sygehusnr. AUH</t>
  </si>
  <si>
    <t>Sammenlægning af Århus Sygehus og Skejby Sygehus (7003,7004,7013,7026) til Århus Universitetshospital 6620</t>
  </si>
  <si>
    <t>7. AUH - Korrektion for ændret ambulant registreringspraksis</t>
  </si>
  <si>
    <t>8. Skejby, Randers (AUH) og Horsens - Urologifusion</t>
  </si>
  <si>
    <t>Korrektion for omlægning af aktivitet i forbindelse med flytning fra Randers og Horsens til AUH.</t>
  </si>
  <si>
    <t>9. HE Vest - Korrektioner til Staten</t>
  </si>
  <si>
    <t>Nedlæggelse af 6501,6502,6503,6504,6505 der er sammenlagt til 6650</t>
  </si>
  <si>
    <t>10. Randers og Horsens - Omlægning af Urinkirurgisk afdeling K</t>
  </si>
  <si>
    <t>Beløb under korrektion 8.</t>
  </si>
  <si>
    <t>11. AUH - Ændret registreringspraksis, Hjertemed. Afd. B</t>
  </si>
  <si>
    <t>Sammenlægning af Århus univesitetshospital Skejby og Århus Sygehus til AUH</t>
  </si>
  <si>
    <t>12. RH Viborg - Omlægning fra akut til subakut behandling</t>
  </si>
  <si>
    <t>13. RH Viborg - Blodtransfusioner ambulant</t>
  </si>
  <si>
    <t>14. RH Viborg - Omlægninger af aktivitet på Børneafdelingen</t>
  </si>
  <si>
    <t>Regions Hospitalet Viborg 7601</t>
  </si>
  <si>
    <t>15. RH Silkeborg - Aktivitetsfald, Center of Excellence</t>
  </si>
  <si>
    <t>Center of Excelence, RH Silkeborg, 7002</t>
  </si>
  <si>
    <t>16. Akutområdet - Aktivitetsfald på akutområdet</t>
  </si>
  <si>
    <t>Grenaa 7005 Beløb 1036 t.kr.</t>
  </si>
  <si>
    <t>Silkeborg 7002 og 6630 (kun i 2012) Beløb 2372 t.kr</t>
  </si>
  <si>
    <t>Holstebro 6501 og 6650 Beløb 16 t.kr.</t>
  </si>
  <si>
    <t>Århus 7003 (2011) 6620 (2012)  Beløb 1381 t.kr</t>
  </si>
  <si>
    <t>Viborg 7601 Beløb 1575 t.kr</t>
  </si>
  <si>
    <t>Randers  7005 Beløb 1018 t.kr.</t>
  </si>
  <si>
    <t>Herning 6502 og 6650 Beløb 69 t.kr.</t>
  </si>
  <si>
    <t>Horsens 6006 Beløb  749 t.kr.</t>
  </si>
  <si>
    <t>6650 Beløb 1653 t kr.</t>
  </si>
  <si>
    <t>7026 (2011) og 6620 (2012)  Beløb 6282 t kr.</t>
  </si>
  <si>
    <t>Trukket tilbage af region</t>
  </si>
  <si>
    <t>Korrektion vedrørende 2609/2302</t>
  </si>
  <si>
    <t>Region Syddanmark</t>
  </si>
  <si>
    <t>1. Nyborg - Omlægning af aktivitet fra stationær til ambulant</t>
  </si>
  <si>
    <t>Stationær afdeling Nyborg nedlagt og erstattet af ambulant.</t>
  </si>
  <si>
    <t>4202 Beløb 4622 t kr.</t>
  </si>
  <si>
    <t>Region Hovedstaden</t>
  </si>
  <si>
    <t>1. Bispebjerg - Tueprojekt</t>
  </si>
  <si>
    <t>Bispebjerg</t>
  </si>
  <si>
    <t>2. Gentofte, Omlægning til ambulant KAG</t>
  </si>
  <si>
    <t>Gentofte</t>
  </si>
  <si>
    <t>1330 Beløb 10530 t kr.</t>
  </si>
  <si>
    <t>1516 Beløb 561 t kr.</t>
  </si>
  <si>
    <t xml:space="preserve">2000 Beløb 3125 t kr. </t>
  </si>
  <si>
    <t>Region Sjælland</t>
  </si>
  <si>
    <t>3800 Beløb 15900 t kr.</t>
  </si>
  <si>
    <t>De resterende ark i mappen indeholder yderligere dokumentation af udvalgte dele af datamaterialet:</t>
  </si>
  <si>
    <t>1. Dokumentation af korrektion for medicin på produktionssiden, 2011:</t>
  </si>
  <si>
    <t>2. Dokumentation af korrektion for medicin på produktionssiden, 2012:</t>
  </si>
  <si>
    <t>3. Regionsspecifikke korrektioner i den statslige aktivitetspulje tilpasset produktivitetsanalysen</t>
  </si>
  <si>
    <t>2011: Casemix-grupper med medicinkorrektion fordelt på sygehus, overgruppe, besøgstype og casemix-gruppe 2011</t>
  </si>
  <si>
    <t>Antal</t>
  </si>
  <si>
    <t>Stykpris før korrektion</t>
  </si>
  <si>
    <t>Pris før korrektion</t>
  </si>
  <si>
    <t>Stykpris efter korrektion</t>
  </si>
  <si>
    <t>Pris efter korrektion</t>
  </si>
  <si>
    <t>Korrektion</t>
  </si>
  <si>
    <t>Produktivitets-sygehus</t>
  </si>
  <si>
    <t>Gruppe</t>
  </si>
  <si>
    <t>Besøgstype</t>
  </si>
  <si>
    <t>DAGS-gruppe</t>
  </si>
  <si>
    <t>Cancer-grupper</t>
  </si>
  <si>
    <t>Uden besøg</t>
  </si>
  <si>
    <t>PG12A_UB</t>
  </si>
  <si>
    <t>PG12C_UB</t>
  </si>
  <si>
    <t>PG12E_UB</t>
  </si>
  <si>
    <t>PG12I_UB</t>
  </si>
  <si>
    <t>BG50C: Besøg med anamnese/journal</t>
  </si>
  <si>
    <t>PG12B</t>
  </si>
  <si>
    <t>PG12C</t>
  </si>
  <si>
    <t>PG12E</t>
  </si>
  <si>
    <t>PG12I</t>
  </si>
  <si>
    <t>BG50B: Besøg pat. 0 - 6 år</t>
  </si>
  <si>
    <t>BG50A: Besøg pat. 7 år +</t>
  </si>
  <si>
    <t>PG12A</t>
  </si>
  <si>
    <t>PG12D</t>
  </si>
  <si>
    <t>GR2719/22</t>
  </si>
  <si>
    <t>GR2719</t>
  </si>
  <si>
    <t>GR2722</t>
  </si>
  <si>
    <t>Andre grupper</t>
  </si>
  <si>
    <t>PG12H_UB</t>
  </si>
  <si>
    <t>PG12J_UB</t>
  </si>
  <si>
    <t>PG12U_UB</t>
  </si>
  <si>
    <t>DG30J</t>
  </si>
  <si>
    <t>PG11F</t>
  </si>
  <si>
    <t>PG11G</t>
  </si>
  <si>
    <t>PG12H</t>
  </si>
  <si>
    <t>PG12J</t>
  </si>
  <si>
    <t>PG12T</t>
  </si>
  <si>
    <t>PG12U</t>
  </si>
  <si>
    <t>PG11D</t>
  </si>
  <si>
    <t>PG11E</t>
  </si>
  <si>
    <t>PG11I</t>
  </si>
  <si>
    <t>AMD</t>
  </si>
  <si>
    <t>PG11F_UB</t>
  </si>
  <si>
    <t>PG11D_UB</t>
  </si>
  <si>
    <t>PG11C</t>
  </si>
  <si>
    <t>GR0209</t>
  </si>
  <si>
    <t>MG90G</t>
  </si>
  <si>
    <t>SP13E_UB</t>
  </si>
  <si>
    <t>PG12T_UB</t>
  </si>
  <si>
    <t>PG11H</t>
  </si>
  <si>
    <t>PG12B_UB</t>
  </si>
  <si>
    <t>PG12D_UB</t>
  </si>
  <si>
    <t>PG11E_UB</t>
  </si>
  <si>
    <t>PG11H_UB</t>
  </si>
  <si>
    <t>PG11C_UB</t>
  </si>
  <si>
    <t>PG11G_UB</t>
  </si>
  <si>
    <t>OUH/Svendborg</t>
  </si>
  <si>
    <t>GR0207</t>
  </si>
  <si>
    <t>PG11A</t>
  </si>
  <si>
    <t>PG11I_UB</t>
  </si>
  <si>
    <t>Hospitalsenhed Midt</t>
  </si>
  <si>
    <t>SP13E</t>
  </si>
  <si>
    <t>2012: Casemix-grupper med medicinkorrektion fordelt på sygehus, overgruppe, besøgstype og casemix-gruppe 2012</t>
  </si>
  <si>
    <t>GR0206</t>
  </si>
  <si>
    <t>GR0208</t>
  </si>
  <si>
    <t>PG11J</t>
  </si>
  <si>
    <t>DG30J_UB</t>
  </si>
  <si>
    <t>Regionshospitalet Horsens</t>
  </si>
  <si>
    <t>Hospitalsenhed Vest</t>
  </si>
  <si>
    <t xml:space="preserve">Endelig version -21. februar 2014 </t>
  </si>
  <si>
    <t>Kolonne D</t>
  </si>
  <si>
    <t>Kolonne F-I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</si>
</sst>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"/>
    <numFmt numFmtId="165" formatCode="_ * #,##0_ ;_ * \-#,##0_ ;_ * &quot;-&quot;??_ ;_ @_ "/>
    <numFmt numFmtId="166" formatCode="#,##0.000"/>
  </numFmts>
  <fonts count="20" x14ac:knownFonts="1">
    <font>
      <sz val="10"/>
      <name val="MS Sans Serif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2288"/>
      <name val="Arial"/>
      <family val="2"/>
    </font>
    <font>
      <b/>
      <sz val="8"/>
      <color rgb="FF00228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</cellStyleXfs>
  <cellXfs count="29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25" applyFont="1" applyFill="1" applyBorder="1" applyAlignment="1">
      <alignment horizontal="center"/>
    </xf>
    <xf numFmtId="0" fontId="2" fillId="0" borderId="0" xfId="25" applyFont="1" applyFill="1" applyBorder="1" applyAlignment="1">
      <alignment horizontal="right"/>
    </xf>
    <xf numFmtId="0" fontId="5" fillId="0" borderId="0" xfId="25" applyFont="1" applyFill="1" applyBorder="1" applyAlignment="1">
      <alignment horizontal="right" vertical="center" wrapText="1"/>
    </xf>
    <xf numFmtId="0" fontId="2" fillId="0" borderId="0" xfId="25" applyFont="1" applyFill="1" applyAlignment="1">
      <alignment horizontal="center"/>
    </xf>
    <xf numFmtId="0" fontId="2" fillId="0" borderId="0" xfId="25" applyFont="1" applyFill="1" applyAlignment="1">
      <alignment horizontal="right"/>
    </xf>
    <xf numFmtId="0" fontId="8" fillId="2" borderId="0" xfId="25" applyFont="1" applyFill="1" applyAlignment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6" fillId="0" borderId="1" xfId="25" applyFont="1" applyFill="1" applyBorder="1" applyAlignment="1">
      <alignment horizontal="right" wrapText="1"/>
    </xf>
    <xf numFmtId="3" fontId="4" fillId="0" borderId="2" xfId="25" applyNumberFormat="1" applyFont="1" applyFill="1" applyBorder="1" applyAlignment="1">
      <alignment horizontal="right" vertical="center"/>
    </xf>
    <xf numFmtId="3" fontId="7" fillId="0" borderId="2" xfId="25" applyNumberFormat="1" applyFont="1" applyFill="1" applyBorder="1" applyAlignment="1">
      <alignment horizontal="right" vertical="center"/>
    </xf>
    <xf numFmtId="1" fontId="2" fillId="0" borderId="0" xfId="0" applyNumberFormat="1" applyFont="1"/>
    <xf numFmtId="0" fontId="2" fillId="0" borderId="3" xfId="0" applyFont="1" applyBorder="1"/>
    <xf numFmtId="0" fontId="6" fillId="0" borderId="4" xfId="25" applyFont="1" applyFill="1" applyBorder="1" applyAlignment="1">
      <alignment horizontal="left" wrapText="1"/>
    </xf>
    <xf numFmtId="0" fontId="4" fillId="0" borderId="0" xfId="25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3" fontId="2" fillId="0" borderId="0" xfId="25" applyNumberFormat="1" applyFont="1" applyFill="1" applyAlignment="1">
      <alignment horizontal="right"/>
    </xf>
    <xf numFmtId="0" fontId="5" fillId="0" borderId="0" xfId="28" applyFont="1"/>
    <xf numFmtId="3" fontId="2" fillId="0" borderId="0" xfId="0" applyNumberFormat="1" applyFont="1"/>
    <xf numFmtId="0" fontId="5" fillId="0" borderId="0" xfId="27" applyFont="1"/>
    <xf numFmtId="0" fontId="5" fillId="0" borderId="0" xfId="20" applyFont="1" applyFill="1" applyBorder="1" applyAlignment="1">
      <alignment horizontal="left"/>
    </xf>
    <xf numFmtId="0" fontId="4" fillId="0" borderId="2" xfId="20" applyFont="1" applyFill="1" applyBorder="1" applyAlignment="1">
      <alignment horizontal="left" vertical="center" wrapText="1"/>
    </xf>
    <xf numFmtId="3" fontId="4" fillId="0" borderId="2" xfId="25" applyNumberFormat="1" applyFont="1" applyFill="1" applyBorder="1" applyAlignment="1">
      <alignment vertical="center" wrapText="1"/>
    </xf>
    <xf numFmtId="3" fontId="4" fillId="0" borderId="2" xfId="20" applyNumberFormat="1" applyFont="1" applyFill="1" applyBorder="1" applyAlignment="1"/>
    <xf numFmtId="0" fontId="4" fillId="0" borderId="4" xfId="20" applyFont="1" applyFill="1" applyBorder="1" applyAlignment="1">
      <alignment horizontal="left" vertical="center" wrapText="1"/>
    </xf>
    <xf numFmtId="3" fontId="4" fillId="0" borderId="4" xfId="20" applyNumberFormat="1" applyFont="1" applyFill="1" applyBorder="1" applyAlignment="1"/>
    <xf numFmtId="0" fontId="4" fillId="0" borderId="1" xfId="25" applyFont="1" applyFill="1" applyBorder="1" applyAlignment="1">
      <alignment horizontal="left"/>
    </xf>
    <xf numFmtId="3" fontId="4" fillId="0" borderId="4" xfId="25" applyNumberFormat="1" applyFont="1" applyFill="1" applyBorder="1" applyAlignment="1">
      <alignment vertical="center"/>
    </xf>
    <xf numFmtId="0" fontId="4" fillId="0" borderId="0" xfId="25" applyFont="1" applyFill="1" applyAlignment="1">
      <alignment horizontal="left"/>
    </xf>
    <xf numFmtId="3" fontId="4" fillId="0" borderId="0" xfId="25" applyNumberFormat="1" applyFont="1" applyFill="1" applyBorder="1" applyAlignment="1">
      <alignment vertical="center"/>
    </xf>
    <xf numFmtId="0" fontId="4" fillId="0" borderId="3" xfId="25" applyFont="1" applyFill="1" applyBorder="1" applyAlignment="1">
      <alignment horizontal="left" wrapText="1"/>
    </xf>
    <xf numFmtId="3" fontId="4" fillId="0" borderId="8" xfId="20" applyNumberFormat="1" applyFont="1" applyBorder="1" applyAlignment="1"/>
    <xf numFmtId="3" fontId="4" fillId="0" borderId="3" xfId="20" applyNumberFormat="1" applyFont="1" applyBorder="1" applyAlignment="1"/>
    <xf numFmtId="0" fontId="4" fillId="0" borderId="2" xfId="25" applyFont="1" applyFill="1" applyBorder="1" applyAlignment="1">
      <alignment horizontal="left" wrapText="1"/>
    </xf>
    <xf numFmtId="3" fontId="4" fillId="0" borderId="9" xfId="20" applyNumberFormat="1" applyFont="1" applyBorder="1" applyAlignment="1"/>
    <xf numFmtId="3" fontId="4" fillId="0" borderId="2" xfId="20" applyNumberFormat="1" applyFont="1" applyBorder="1" applyAlignment="1"/>
    <xf numFmtId="0" fontId="2" fillId="0" borderId="0" xfId="25" applyFont="1" applyFill="1" applyAlignment="1">
      <alignment horizontal="left"/>
    </xf>
    <xf numFmtId="0" fontId="4" fillId="0" borderId="4" xfId="25" applyFont="1" applyFill="1" applyBorder="1" applyAlignment="1">
      <alignment horizontal="left" wrapText="1"/>
    </xf>
    <xf numFmtId="3" fontId="4" fillId="0" borderId="6" xfId="20" applyNumberFormat="1" applyFont="1" applyBorder="1" applyAlignment="1"/>
    <xf numFmtId="3" fontId="4" fillId="0" borderId="4" xfId="20" applyNumberFormat="1" applyFont="1" applyBorder="1" applyAlignment="1"/>
    <xf numFmtId="3" fontId="4" fillId="0" borderId="10" xfId="20" applyNumberFormat="1" applyFont="1" applyBorder="1" applyAlignment="1"/>
    <xf numFmtId="3" fontId="4" fillId="0" borderId="1" xfId="20" applyNumberFormat="1" applyFont="1" applyBorder="1" applyAlignment="1"/>
    <xf numFmtId="0" fontId="5" fillId="0" borderId="0" xfId="0" applyFont="1" applyFill="1" applyAlignment="1"/>
    <xf numFmtId="3" fontId="7" fillId="0" borderId="2" xfId="25" applyNumberFormat="1" applyFont="1" applyFill="1" applyBorder="1" applyAlignment="1">
      <alignment horizontal="right"/>
    </xf>
    <xf numFmtId="3" fontId="7" fillId="0" borderId="8" xfId="0" applyNumberFormat="1" applyFont="1" applyFill="1" applyBorder="1"/>
    <xf numFmtId="3" fontId="7" fillId="0" borderId="9" xfId="0" applyNumberFormat="1" applyFont="1" applyFill="1" applyBorder="1"/>
    <xf numFmtId="3" fontId="7" fillId="0" borderId="6" xfId="0" applyNumberFormat="1" applyFont="1" applyFill="1" applyBorder="1"/>
    <xf numFmtId="3" fontId="7" fillId="0" borderId="10" xfId="0" applyNumberFormat="1" applyFont="1" applyFill="1" applyBorder="1"/>
    <xf numFmtId="3" fontId="7" fillId="0" borderId="1" xfId="0" applyNumberFormat="1" applyFont="1" applyFill="1" applyBorder="1"/>
    <xf numFmtId="3" fontId="4" fillId="0" borderId="1" xfId="25" applyNumberFormat="1" applyFont="1" applyFill="1" applyBorder="1" applyAlignment="1">
      <alignment horizontal="right" vertical="center"/>
    </xf>
    <xf numFmtId="3" fontId="7" fillId="0" borderId="1" xfId="25" applyNumberFormat="1" applyFont="1" applyFill="1" applyBorder="1" applyAlignment="1">
      <alignment horizontal="right"/>
    </xf>
    <xf numFmtId="1" fontId="4" fillId="0" borderId="0" xfId="0" applyNumberFormat="1" applyFont="1" applyBorder="1"/>
    <xf numFmtId="3" fontId="7" fillId="0" borderId="3" xfId="0" applyNumberFormat="1" applyFont="1" applyFill="1" applyBorder="1"/>
    <xf numFmtId="3" fontId="7" fillId="0" borderId="2" xfId="0" applyNumberFormat="1" applyFont="1" applyFill="1" applyBorder="1"/>
    <xf numFmtId="3" fontId="7" fillId="0" borderId="4" xfId="0" applyNumberFormat="1" applyFont="1" applyFill="1" applyBorder="1"/>
    <xf numFmtId="3" fontId="4" fillId="0" borderId="0" xfId="20" applyNumberFormat="1" applyFont="1" applyBorder="1" applyAlignment="1"/>
    <xf numFmtId="3" fontId="2" fillId="0" borderId="0" xfId="25" applyNumberFormat="1" applyFont="1" applyFill="1" applyAlignment="1">
      <alignment horizontal="center"/>
    </xf>
    <xf numFmtId="0" fontId="6" fillId="0" borderId="1" xfId="25" applyFont="1" applyFill="1" applyBorder="1" applyAlignment="1">
      <alignment horizontal="left" wrapText="1"/>
    </xf>
    <xf numFmtId="3" fontId="4" fillId="0" borderId="2" xfId="25" applyNumberFormat="1" applyFont="1" applyFill="1" applyBorder="1" applyAlignment="1">
      <alignment vertical="center"/>
    </xf>
    <xf numFmtId="0" fontId="4" fillId="0" borderId="4" xfId="25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0" xfId="0" quotePrefix="1" applyNumberFormat="1"/>
    <xf numFmtId="3" fontId="4" fillId="0" borderId="11" xfId="0" applyNumberFormat="1" applyFont="1" applyBorder="1"/>
    <xf numFmtId="164" fontId="2" fillId="0" borderId="0" xfId="0" applyNumberFormat="1" applyFont="1"/>
    <xf numFmtId="0" fontId="5" fillId="0" borderId="0" xfId="14" applyFont="1" applyFill="1" applyBorder="1" applyAlignment="1">
      <alignment horizontal="left"/>
    </xf>
    <xf numFmtId="0" fontId="10" fillId="0" borderId="0" xfId="14" applyFont="1" applyFill="1" applyBorder="1" applyAlignment="1">
      <alignment horizontal="right"/>
    </xf>
    <xf numFmtId="0" fontId="9" fillId="0" borderId="0" xfId="14" applyFont="1" applyFill="1" applyBorder="1" applyAlignment="1">
      <alignment horizontal="left" vertical="center" wrapText="1"/>
    </xf>
    <xf numFmtId="0" fontId="10" fillId="0" borderId="0" xfId="14" applyFont="1" applyFill="1" applyBorder="1" applyAlignment="1">
      <alignment horizontal="right" vertical="center" wrapText="1"/>
    </xf>
    <xf numFmtId="3" fontId="4" fillId="0" borderId="11" xfId="14" applyNumberFormat="1" applyFont="1" applyBorder="1"/>
    <xf numFmtId="3" fontId="4" fillId="0" borderId="7" xfId="0" applyNumberFormat="1" applyFont="1" applyBorder="1"/>
    <xf numFmtId="0" fontId="6" fillId="0" borderId="6" xfId="25" applyFont="1" applyFill="1" applyBorder="1" applyAlignment="1">
      <alignment horizontal="left" wrapText="1"/>
    </xf>
    <xf numFmtId="3" fontId="4" fillId="0" borderId="12" xfId="0" applyNumberFormat="1" applyFont="1" applyBorder="1"/>
    <xf numFmtId="3" fontId="4" fillId="0" borderId="0" xfId="0" applyNumberFormat="1" applyFont="1" applyBorder="1"/>
    <xf numFmtId="3" fontId="4" fillId="0" borderId="9" xfId="0" applyNumberFormat="1" applyFont="1" applyBorder="1"/>
    <xf numFmtId="3" fontId="4" fillId="0" borderId="10" xfId="0" applyNumberFormat="1" applyFont="1" applyBorder="1"/>
    <xf numFmtId="3" fontId="4" fillId="0" borderId="13" xfId="0" applyNumberFormat="1" applyFont="1" applyBorder="1"/>
    <xf numFmtId="3" fontId="4" fillId="0" borderId="14" xfId="0" applyNumberFormat="1" applyFont="1" applyBorder="1"/>
    <xf numFmtId="164" fontId="4" fillId="0" borderId="12" xfId="0" applyNumberFormat="1" applyFont="1" applyBorder="1"/>
    <xf numFmtId="1" fontId="4" fillId="0" borderId="12" xfId="0" applyNumberFormat="1" applyFont="1" applyBorder="1"/>
    <xf numFmtId="164" fontId="4" fillId="0" borderId="0" xfId="0" applyNumberFormat="1" applyFont="1" applyBorder="1"/>
    <xf numFmtId="164" fontId="4" fillId="0" borderId="8" xfId="0" applyNumberFormat="1" applyFont="1" applyBorder="1"/>
    <xf numFmtId="164" fontId="4" fillId="0" borderId="11" xfId="0" applyNumberFormat="1" applyFont="1" applyBorder="1"/>
    <xf numFmtId="164" fontId="4" fillId="0" borderId="15" xfId="0" applyNumberFormat="1" applyFont="1" applyBorder="1"/>
    <xf numFmtId="164" fontId="4" fillId="0" borderId="9" xfId="0" applyNumberFormat="1" applyFont="1" applyBorder="1"/>
    <xf numFmtId="3" fontId="4" fillId="0" borderId="1" xfId="25" applyNumberFormat="1" applyFont="1" applyFill="1" applyBorder="1" applyAlignment="1">
      <alignment vertical="center"/>
    </xf>
    <xf numFmtId="3" fontId="4" fillId="0" borderId="2" xfId="25" applyNumberFormat="1" applyFont="1" applyFill="1" applyBorder="1" applyAlignment="1">
      <alignment horizontal="right" vertical="center" wrapText="1"/>
    </xf>
    <xf numFmtId="3" fontId="4" fillId="0" borderId="2" xfId="20" applyNumberFormat="1" applyFont="1" applyFill="1" applyBorder="1" applyAlignment="1">
      <alignment horizontal="right"/>
    </xf>
    <xf numFmtId="3" fontId="4" fillId="0" borderId="4" xfId="20" applyNumberFormat="1" applyFont="1" applyFill="1" applyBorder="1" applyAlignment="1">
      <alignment horizontal="right"/>
    </xf>
    <xf numFmtId="3" fontId="4" fillId="0" borderId="4" xfId="25" applyNumberFormat="1" applyFont="1" applyFill="1" applyBorder="1" applyAlignment="1">
      <alignment horizontal="right" vertical="center"/>
    </xf>
    <xf numFmtId="3" fontId="4" fillId="0" borderId="0" xfId="25" applyNumberFormat="1" applyFont="1" applyFill="1" applyBorder="1" applyAlignment="1">
      <alignment horizontal="right" vertical="center"/>
    </xf>
    <xf numFmtId="3" fontId="4" fillId="0" borderId="8" xfId="20" applyNumberFormat="1" applyFont="1" applyBorder="1" applyAlignment="1">
      <alignment horizontal="right"/>
    </xf>
    <xf numFmtId="3" fontId="4" fillId="0" borderId="3" xfId="20" applyNumberFormat="1" applyFont="1" applyBorder="1" applyAlignment="1">
      <alignment horizontal="right"/>
    </xf>
    <xf numFmtId="3" fontId="4" fillId="0" borderId="9" xfId="20" applyNumberFormat="1" applyFont="1" applyBorder="1" applyAlignment="1">
      <alignment horizontal="right"/>
    </xf>
    <xf numFmtId="3" fontId="4" fillId="0" borderId="2" xfId="20" applyNumberFormat="1" applyFont="1" applyBorder="1" applyAlignment="1">
      <alignment horizontal="right"/>
    </xf>
    <xf numFmtId="3" fontId="4" fillId="0" borderId="6" xfId="20" applyNumberFormat="1" applyFont="1" applyBorder="1" applyAlignment="1">
      <alignment horizontal="right"/>
    </xf>
    <xf numFmtId="3" fontId="4" fillId="0" borderId="4" xfId="20" applyNumberFormat="1" applyFont="1" applyBorder="1" applyAlignment="1">
      <alignment horizontal="right"/>
    </xf>
    <xf numFmtId="3" fontId="4" fillId="0" borderId="10" xfId="20" applyNumberFormat="1" applyFont="1" applyBorder="1" applyAlignment="1">
      <alignment horizontal="right"/>
    </xf>
    <xf numFmtId="3" fontId="4" fillId="0" borderId="1" xfId="20" applyNumberFormat="1" applyFont="1" applyBorder="1" applyAlignment="1">
      <alignment horizontal="right"/>
    </xf>
    <xf numFmtId="0" fontId="8" fillId="0" borderId="0" xfId="25" applyFont="1" applyFill="1" applyAlignment="1"/>
    <xf numFmtId="0" fontId="8" fillId="0" borderId="0" xfId="25" applyFont="1" applyFill="1" applyAlignment="1">
      <alignment horizontal="left"/>
    </xf>
    <xf numFmtId="0" fontId="3" fillId="0" borderId="0" xfId="20" applyFill="1"/>
    <xf numFmtId="0" fontId="0" fillId="0" borderId="0" xfId="0" applyFill="1"/>
    <xf numFmtId="0" fontId="10" fillId="0" borderId="0" xfId="20" applyFont="1" applyFill="1" applyBorder="1" applyAlignment="1">
      <alignment horizontal="right"/>
    </xf>
    <xf numFmtId="0" fontId="4" fillId="0" borderId="3" xfId="20" applyFont="1" applyFill="1" applyBorder="1" applyAlignment="1">
      <alignment horizontal="left" vertical="center" wrapText="1"/>
    </xf>
    <xf numFmtId="0" fontId="4" fillId="0" borderId="0" xfId="25" applyFont="1" applyFill="1" applyBorder="1" applyAlignment="1">
      <alignment horizontal="right"/>
    </xf>
    <xf numFmtId="0" fontId="4" fillId="0" borderId="0" xfId="25" applyFont="1" applyFill="1" applyBorder="1" applyAlignment="1">
      <alignment horizontal="center"/>
    </xf>
    <xf numFmtId="165" fontId="4" fillId="0" borderId="0" xfId="1" applyNumberFormat="1" applyFont="1" applyFill="1" applyBorder="1" applyAlignment="1">
      <alignment horizontal="center"/>
    </xf>
    <xf numFmtId="165" fontId="4" fillId="0" borderId="0" xfId="2" applyNumberFormat="1" applyFont="1" applyFill="1" applyBorder="1" applyAlignment="1">
      <alignment horizontal="right"/>
    </xf>
    <xf numFmtId="0" fontId="12" fillId="0" borderId="0" xfId="14" applyFont="1" applyFill="1" applyBorder="1" applyAlignment="1">
      <alignment horizontal="left" vertical="center" wrapText="1"/>
    </xf>
    <xf numFmtId="3" fontId="4" fillId="0" borderId="0" xfId="25" applyNumberFormat="1" applyFont="1" applyFill="1" applyBorder="1" applyAlignment="1">
      <alignment horizontal="right"/>
    </xf>
    <xf numFmtId="3" fontId="4" fillId="0" borderId="4" xfId="25" applyNumberFormat="1" applyFont="1" applyFill="1" applyBorder="1" applyAlignment="1">
      <alignment vertical="center" wrapText="1"/>
    </xf>
    <xf numFmtId="0" fontId="12" fillId="0" borderId="0" xfId="14" applyFont="1" applyFill="1" applyBorder="1" applyAlignment="1">
      <alignment horizontal="right" vertical="center" wrapText="1"/>
    </xf>
    <xf numFmtId="3" fontId="4" fillId="0" borderId="8" xfId="20" applyNumberFormat="1" applyFont="1" applyFill="1" applyBorder="1" applyAlignment="1"/>
    <xf numFmtId="3" fontId="4" fillId="0" borderId="10" xfId="20" applyNumberFormat="1" applyFont="1" applyFill="1" applyBorder="1" applyAlignment="1"/>
    <xf numFmtId="3" fontId="4" fillId="0" borderId="1" xfId="20" applyNumberFormat="1" applyFont="1" applyFill="1" applyBorder="1" applyAlignment="1"/>
    <xf numFmtId="3" fontId="4" fillId="0" borderId="11" xfId="20" applyNumberFormat="1" applyFont="1" applyFill="1" applyBorder="1"/>
    <xf numFmtId="0" fontId="3" fillId="0" borderId="0" xfId="20" applyFill="1" applyAlignment="1">
      <alignment horizontal="left"/>
    </xf>
    <xf numFmtId="0" fontId="6" fillId="0" borderId="1" xfId="0" applyFont="1" applyBorder="1" applyAlignment="1">
      <alignment horizontal="right" wrapText="1"/>
    </xf>
    <xf numFmtId="0" fontId="6" fillId="0" borderId="14" xfId="0" applyFont="1" applyBorder="1"/>
    <xf numFmtId="0" fontId="6" fillId="0" borderId="10" xfId="0" applyFont="1" applyBorder="1" applyAlignment="1">
      <alignment horizontal="right" wrapText="1"/>
    </xf>
    <xf numFmtId="0" fontId="6" fillId="0" borderId="13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5" xfId="0" applyFont="1" applyBorder="1"/>
    <xf numFmtId="0" fontId="4" fillId="0" borderId="0" xfId="26" applyFont="1" applyFill="1" applyBorder="1" applyAlignment="1">
      <alignment horizontal="right" wrapText="1"/>
    </xf>
    <xf numFmtId="3" fontId="4" fillId="0" borderId="0" xfId="26" applyNumberFormat="1" applyFont="1" applyFill="1" applyBorder="1" applyAlignment="1">
      <alignment horizontal="right" wrapText="1"/>
    </xf>
    <xf numFmtId="3" fontId="4" fillId="0" borderId="0" xfId="20" applyNumberFormat="1" applyFont="1" applyFill="1" applyBorder="1" applyAlignment="1"/>
    <xf numFmtId="0" fontId="6" fillId="0" borderId="0" xfId="25" applyFont="1" applyFill="1" applyBorder="1" applyAlignment="1">
      <alignment horizontal="center" wrapText="1"/>
    </xf>
    <xf numFmtId="0" fontId="9" fillId="0" borderId="0" xfId="14" applyFont="1" applyFill="1" applyBorder="1" applyAlignment="1">
      <alignment horizontal="right" vertical="center" wrapText="1"/>
    </xf>
    <xf numFmtId="0" fontId="6" fillId="0" borderId="0" xfId="25" applyFont="1" applyFill="1" applyBorder="1" applyAlignment="1">
      <alignment horizontal="right" wrapText="1"/>
    </xf>
    <xf numFmtId="10" fontId="4" fillId="0" borderId="0" xfId="29" applyNumberFormat="1" applyFont="1" applyFill="1" applyBorder="1" applyAlignment="1">
      <alignment horizontal="center"/>
    </xf>
    <xf numFmtId="3" fontId="4" fillId="0" borderId="0" xfId="29" applyNumberFormat="1" applyFont="1" applyFill="1" applyBorder="1" applyAlignment="1">
      <alignment vertical="center" wrapText="1"/>
    </xf>
    <xf numFmtId="165" fontId="4" fillId="0" borderId="0" xfId="25" applyNumberFormat="1" applyFont="1" applyFill="1" applyBorder="1" applyAlignment="1">
      <alignment horizontal="center"/>
    </xf>
    <xf numFmtId="3" fontId="2" fillId="0" borderId="0" xfId="25" applyNumberFormat="1" applyFont="1" applyFill="1" applyBorder="1" applyAlignment="1">
      <alignment horizontal="center"/>
    </xf>
    <xf numFmtId="0" fontId="4" fillId="0" borderId="0" xfId="25" applyFont="1" applyFill="1" applyBorder="1" applyAlignment="1">
      <alignment horizontal="left" wrapText="1"/>
    </xf>
    <xf numFmtId="165" fontId="4" fillId="0" borderId="0" xfId="2" applyNumberFormat="1" applyFont="1" applyFill="1" applyBorder="1" applyAlignment="1">
      <alignment horizontal="center"/>
    </xf>
    <xf numFmtId="164" fontId="2" fillId="0" borderId="0" xfId="25" applyNumberFormat="1" applyFont="1" applyFill="1" applyAlignment="1">
      <alignment horizontal="center"/>
    </xf>
    <xf numFmtId="164" fontId="2" fillId="0" borderId="0" xfId="25" applyNumberFormat="1" applyFont="1" applyFill="1" applyBorder="1" applyAlignment="1">
      <alignment horizontal="center"/>
    </xf>
    <xf numFmtId="164" fontId="9" fillId="0" borderId="0" xfId="14" applyNumberFormat="1" applyFont="1" applyFill="1" applyBorder="1" applyAlignment="1">
      <alignment horizontal="left" vertical="center" wrapText="1"/>
    </xf>
    <xf numFmtId="164" fontId="4" fillId="0" borderId="0" xfId="20" applyNumberFormat="1" applyFont="1" applyBorder="1" applyAlignment="1"/>
    <xf numFmtId="3" fontId="4" fillId="0" borderId="3" xfId="25" applyNumberFormat="1" applyFont="1" applyFill="1" applyBorder="1" applyAlignment="1">
      <alignment horizontal="right" vertical="center" wrapText="1"/>
    </xf>
    <xf numFmtId="0" fontId="0" fillId="0" borderId="2" xfId="0" applyBorder="1"/>
    <xf numFmtId="3" fontId="4" fillId="0" borderId="2" xfId="25" applyNumberFormat="1" applyFont="1" applyFill="1" applyBorder="1" applyAlignment="1">
      <alignment horizontal="right"/>
    </xf>
    <xf numFmtId="2" fontId="2" fillId="0" borderId="0" xfId="0" applyNumberFormat="1" applyFont="1" applyBorder="1"/>
    <xf numFmtId="2" fontId="2" fillId="0" borderId="0" xfId="0" applyNumberFormat="1" applyFont="1"/>
    <xf numFmtId="3" fontId="4" fillId="0" borderId="0" xfId="0" applyNumberFormat="1" applyFont="1" applyAlignment="1">
      <alignment horizontal="justify"/>
    </xf>
    <xf numFmtId="3" fontId="15" fillId="0" borderId="0" xfId="0" applyNumberFormat="1" applyFont="1" applyAlignment="1">
      <alignment horizontal="justify"/>
    </xf>
    <xf numFmtId="166" fontId="4" fillId="0" borderId="0" xfId="25" applyNumberFormat="1" applyFont="1" applyFill="1" applyBorder="1" applyAlignment="1">
      <alignment horizontal="right"/>
    </xf>
    <xf numFmtId="3" fontId="3" fillId="0" borderId="0" xfId="20" applyNumberFormat="1" applyFill="1"/>
    <xf numFmtId="0" fontId="3" fillId="0" borderId="0" xfId="20" applyFill="1" applyBorder="1" applyAlignment="1">
      <alignment horizontal="left"/>
    </xf>
    <xf numFmtId="0" fontId="3" fillId="0" borderId="0" xfId="20" applyFill="1" applyBorder="1"/>
    <xf numFmtId="0" fontId="4" fillId="0" borderId="0" xfId="20" applyFont="1" applyFill="1" applyBorder="1" applyAlignment="1">
      <alignment horizontal="left" vertical="center" wrapText="1"/>
    </xf>
    <xf numFmtId="166" fontId="4" fillId="0" borderId="0" xfId="25" applyNumberFormat="1" applyFont="1" applyFill="1" applyBorder="1" applyAlignment="1">
      <alignment horizontal="right" vertical="center"/>
    </xf>
    <xf numFmtId="3" fontId="4" fillId="0" borderId="0" xfId="25" applyNumberFormat="1" applyFont="1" applyFill="1" applyBorder="1" applyAlignment="1">
      <alignment vertical="center" wrapText="1"/>
    </xf>
    <xf numFmtId="3" fontId="2" fillId="0" borderId="0" xfId="0" applyNumberFormat="1" applyFont="1" applyBorder="1"/>
    <xf numFmtId="0" fontId="0" fillId="0" borderId="0" xfId="0" quotePrefix="1" applyNumberFormat="1" applyBorder="1"/>
    <xf numFmtId="4" fontId="4" fillId="0" borderId="4" xfId="25" applyNumberFormat="1" applyFont="1" applyFill="1" applyBorder="1" applyAlignment="1">
      <alignment horizontal="right" vertical="center"/>
    </xf>
    <xf numFmtId="166" fontId="4" fillId="0" borderId="1" xfId="25" applyNumberFormat="1" applyFont="1" applyFill="1" applyBorder="1" applyAlignment="1">
      <alignment horizontal="right" vertical="center"/>
    </xf>
    <xf numFmtId="3" fontId="4" fillId="0" borderId="9" xfId="25" applyNumberFormat="1" applyFont="1" applyFill="1" applyBorder="1" applyAlignment="1">
      <alignment horizontal="right" vertical="center"/>
    </xf>
    <xf numFmtId="3" fontId="4" fillId="0" borderId="0" xfId="25" quotePrefix="1" applyNumberFormat="1" applyFont="1" applyFill="1" applyBorder="1" applyAlignment="1">
      <alignment horizontal="right" vertical="center"/>
    </xf>
    <xf numFmtId="3" fontId="4" fillId="3" borderId="0" xfId="25" applyNumberFormat="1" applyFont="1" applyFill="1" applyBorder="1" applyAlignment="1">
      <alignment horizontal="right" vertical="center"/>
    </xf>
    <xf numFmtId="0" fontId="2" fillId="0" borderId="0" xfId="25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5" fontId="0" fillId="0" borderId="0" xfId="1" applyNumberFormat="1" applyFont="1"/>
    <xf numFmtId="0" fontId="0" fillId="0" borderId="0" xfId="0" applyBorder="1"/>
    <xf numFmtId="0" fontId="16" fillId="0" borderId="16" xfId="0" applyFont="1" applyBorder="1" applyAlignment="1">
      <alignment wrapText="1"/>
    </xf>
    <xf numFmtId="0" fontId="16" fillId="0" borderId="16" xfId="0" applyFont="1" applyBorder="1" applyAlignment="1">
      <alignment horizontal="left" wrapText="1"/>
    </xf>
    <xf numFmtId="0" fontId="16" fillId="0" borderId="16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horizontal="left" wrapText="1"/>
    </xf>
    <xf numFmtId="0" fontId="0" fillId="0" borderId="17" xfId="0" applyBorder="1" applyAlignment="1">
      <alignment horizontal="right" wrapText="1"/>
    </xf>
    <xf numFmtId="0" fontId="16" fillId="0" borderId="17" xfId="0" applyFont="1" applyBorder="1" applyAlignment="1">
      <alignment horizontal="left" wrapText="1"/>
    </xf>
    <xf numFmtId="0" fontId="17" fillId="0" borderId="16" xfId="0" applyFont="1" applyBorder="1" applyAlignment="1">
      <alignment wrapText="1"/>
    </xf>
    <xf numFmtId="0" fontId="17" fillId="0" borderId="17" xfId="0" applyFont="1" applyBorder="1" applyAlignment="1">
      <alignment horizontal="left" wrapText="1"/>
    </xf>
    <xf numFmtId="3" fontId="17" fillId="0" borderId="17" xfId="0" applyNumberFormat="1" applyFont="1" applyBorder="1" applyAlignment="1">
      <alignment horizontal="right" wrapText="1"/>
    </xf>
    <xf numFmtId="165" fontId="17" fillId="0" borderId="17" xfId="1" applyNumberFormat="1" applyFont="1" applyBorder="1" applyAlignment="1">
      <alignment horizontal="left" wrapText="1"/>
    </xf>
    <xf numFmtId="0" fontId="17" fillId="0" borderId="17" xfId="0" applyFont="1" applyBorder="1" applyAlignment="1">
      <alignment horizontal="right" wrapText="1"/>
    </xf>
    <xf numFmtId="0" fontId="16" fillId="4" borderId="16" xfId="0" applyFont="1" applyFill="1" applyBorder="1" applyAlignment="1">
      <alignment wrapText="1"/>
    </xf>
    <xf numFmtId="0" fontId="16" fillId="4" borderId="17" xfId="0" applyFont="1" applyFill="1" applyBorder="1" applyAlignment="1">
      <alignment horizontal="left" wrapText="1"/>
    </xf>
    <xf numFmtId="3" fontId="16" fillId="4" borderId="17" xfId="0" applyNumberFormat="1" applyFont="1" applyFill="1" applyBorder="1" applyAlignment="1">
      <alignment horizontal="right" wrapText="1"/>
    </xf>
    <xf numFmtId="0" fontId="17" fillId="0" borderId="17" xfId="0" quotePrefix="1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/>
    <xf numFmtId="0" fontId="18" fillId="0" borderId="0" xfId="0" applyFont="1"/>
    <xf numFmtId="0" fontId="18" fillId="0" borderId="0" xfId="0" applyFont="1" applyAlignment="1">
      <alignment horizontal="left"/>
    </xf>
    <xf numFmtId="0" fontId="19" fillId="0" borderId="22" xfId="0" applyFont="1" applyBorder="1" applyAlignment="1">
      <alignment horizontal="center" vertical="top" wrapText="1"/>
    </xf>
    <xf numFmtId="0" fontId="19" fillId="0" borderId="23" xfId="0" applyFont="1" applyBorder="1" applyAlignment="1">
      <alignment horizontal="center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5" xfId="0" applyFont="1" applyBorder="1" applyAlignment="1">
      <alignment horizontal="left" vertical="top" wrapText="1"/>
    </xf>
    <xf numFmtId="165" fontId="18" fillId="0" borderId="0" xfId="1" applyNumberFormat="1" applyFont="1"/>
    <xf numFmtId="0" fontId="18" fillId="0" borderId="25" xfId="0" applyFont="1" applyBorder="1" applyAlignment="1">
      <alignment vertical="top" wrapText="1"/>
    </xf>
    <xf numFmtId="3" fontId="18" fillId="0" borderId="25" xfId="0" applyNumberFormat="1" applyFont="1" applyBorder="1" applyAlignment="1">
      <alignment vertical="top" wrapText="1"/>
    </xf>
    <xf numFmtId="3" fontId="18" fillId="0" borderId="36" xfId="0" applyNumberFormat="1" applyFont="1" applyBorder="1" applyAlignment="1">
      <alignment vertical="top" wrapText="1"/>
    </xf>
    <xf numFmtId="0" fontId="18" fillId="0" borderId="36" xfId="0" applyFont="1" applyBorder="1" applyAlignment="1">
      <alignment vertical="top" wrapText="1"/>
    </xf>
    <xf numFmtId="0" fontId="19" fillId="0" borderId="39" xfId="0" applyFont="1" applyBorder="1" applyAlignment="1">
      <alignment horizontal="left" vertical="top" wrapText="1"/>
    </xf>
    <xf numFmtId="0" fontId="18" fillId="0" borderId="39" xfId="0" applyFont="1" applyBorder="1" applyAlignment="1">
      <alignment vertical="top" wrapText="1"/>
    </xf>
    <xf numFmtId="3" fontId="18" fillId="0" borderId="39" xfId="0" applyNumberFormat="1" applyFont="1" applyBorder="1" applyAlignment="1">
      <alignment vertical="top" wrapText="1"/>
    </xf>
    <xf numFmtId="3" fontId="18" fillId="0" borderId="40" xfId="0" applyNumberFormat="1" applyFont="1" applyBorder="1" applyAlignment="1">
      <alignment vertical="top" wrapText="1"/>
    </xf>
    <xf numFmtId="165" fontId="18" fillId="0" borderId="0" xfId="1" applyNumberFormat="1" applyFont="1" applyBorder="1"/>
    <xf numFmtId="0" fontId="2" fillId="3" borderId="0" xfId="0" applyFont="1" applyFill="1"/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3" fontId="18" fillId="0" borderId="27" xfId="0" applyNumberFormat="1" applyFont="1" applyBorder="1" applyAlignment="1">
      <alignment vertical="top" wrapText="1"/>
    </xf>
    <xf numFmtId="3" fontId="18" fillId="0" borderId="33" xfId="0" applyNumberFormat="1" applyFont="1" applyBorder="1" applyAlignment="1">
      <alignment vertical="top" wrapText="1"/>
    </xf>
    <xf numFmtId="0" fontId="18" fillId="0" borderId="0" xfId="0" applyFont="1" applyAlignment="1">
      <alignment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22" xfId="0" applyFont="1" applyBorder="1" applyAlignment="1">
      <alignment horizontal="left" vertical="top" wrapText="1"/>
    </xf>
    <xf numFmtId="3" fontId="18" fillId="0" borderId="26" xfId="0" applyNumberFormat="1" applyFont="1" applyBorder="1" applyAlignment="1">
      <alignment vertical="top" wrapText="1"/>
    </xf>
    <xf numFmtId="3" fontId="18" fillId="0" borderId="32" xfId="0" applyNumberFormat="1" applyFont="1" applyBorder="1" applyAlignment="1">
      <alignment vertical="top" wrapText="1"/>
    </xf>
    <xf numFmtId="0" fontId="19" fillId="0" borderId="26" xfId="0" applyFont="1" applyBorder="1" applyAlignment="1">
      <alignment horizontal="left" vertical="top" wrapText="1"/>
    </xf>
    <xf numFmtId="0" fontId="19" fillId="0" borderId="35" xfId="0" applyFont="1" applyBorder="1" applyAlignment="1">
      <alignment horizontal="left" vertical="top" wrapText="1"/>
    </xf>
    <xf numFmtId="0" fontId="19" fillId="0" borderId="32" xfId="0" applyFont="1" applyBorder="1" applyAlignment="1">
      <alignment horizontal="left" vertical="top" wrapText="1"/>
    </xf>
    <xf numFmtId="0" fontId="18" fillId="0" borderId="26" xfId="0" applyFont="1" applyBorder="1" applyAlignment="1">
      <alignment vertical="top" wrapText="1"/>
    </xf>
    <xf numFmtId="0" fontId="18" fillId="0" borderId="32" xfId="0" applyFont="1" applyBorder="1" applyAlignment="1">
      <alignment vertical="top" wrapText="1"/>
    </xf>
    <xf numFmtId="0" fontId="19" fillId="0" borderId="28" xfId="0" applyFont="1" applyBorder="1" applyAlignment="1">
      <alignment horizontal="left" vertical="top" wrapText="1"/>
    </xf>
    <xf numFmtId="0" fontId="19" fillId="0" borderId="3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29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left" vertical="top" wrapText="1"/>
    </xf>
    <xf numFmtId="0" fontId="19" fillId="0" borderId="31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left" vertical="top" wrapText="1"/>
    </xf>
    <xf numFmtId="0" fontId="19" fillId="0" borderId="37" xfId="0" applyFont="1" applyBorder="1" applyAlignment="1">
      <alignment horizontal="left" vertical="top" wrapText="1"/>
    </xf>
    <xf numFmtId="0" fontId="17" fillId="0" borderId="18" xfId="0" applyFont="1" applyBorder="1" applyAlignment="1">
      <alignment vertical="center" wrapText="1"/>
    </xf>
    <xf numFmtId="0" fontId="17" fillId="0" borderId="19" xfId="0" applyFont="1" applyBorder="1" applyAlignment="1">
      <alignment vertical="center" wrapText="1"/>
    </xf>
    <xf numFmtId="0" fontId="17" fillId="0" borderId="16" xfId="0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3" fontId="17" fillId="0" borderId="18" xfId="0" applyNumberFormat="1" applyFont="1" applyBorder="1" applyAlignment="1">
      <alignment horizontal="right" vertical="center" wrapText="1"/>
    </xf>
    <xf numFmtId="3" fontId="17" fillId="0" borderId="19" xfId="0" applyNumberFormat="1" applyFont="1" applyBorder="1" applyAlignment="1">
      <alignment horizontal="right" vertical="center" wrapText="1"/>
    </xf>
    <xf numFmtId="3" fontId="17" fillId="0" borderId="16" xfId="0" applyNumberFormat="1" applyFont="1" applyBorder="1" applyAlignment="1">
      <alignment horizontal="righ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6" fillId="0" borderId="41" xfId="0" applyFont="1" applyBorder="1" applyAlignment="1">
      <alignment wrapText="1"/>
    </xf>
    <xf numFmtId="0" fontId="16" fillId="0" borderId="41" xfId="0" applyFont="1" applyBorder="1" applyAlignment="1">
      <alignment horizontal="left" wrapText="1"/>
    </xf>
    <xf numFmtId="0" fontId="16" fillId="0" borderId="41" xfId="0" applyFont="1" applyBorder="1" applyAlignment="1">
      <alignment horizontal="right" wrapText="1"/>
    </xf>
    <xf numFmtId="0" fontId="0" fillId="0" borderId="42" xfId="0" applyBorder="1" applyAlignment="1"/>
    <xf numFmtId="0" fontId="0" fillId="0" borderId="43" xfId="0" applyBorder="1" applyAlignment="1"/>
    <xf numFmtId="0" fontId="4" fillId="0" borderId="1" xfId="20" applyFont="1" applyFill="1" applyBorder="1" applyAlignment="1">
      <alignment horizontal="left" vertical="center" wrapText="1"/>
    </xf>
    <xf numFmtId="165" fontId="4" fillId="0" borderId="1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vertical="center" wrapText="1"/>
    </xf>
    <xf numFmtId="43" fontId="17" fillId="0" borderId="17" xfId="1" applyFont="1" applyBorder="1" applyAlignment="1">
      <alignment horizontal="left" wrapText="1"/>
    </xf>
    <xf numFmtId="165" fontId="3" fillId="0" borderId="0" xfId="1" applyNumberFormat="1" applyFont="1" applyBorder="1"/>
    <xf numFmtId="165" fontId="0" fillId="0" borderId="0" xfId="1" applyNumberFormat="1" applyFont="1" applyBorder="1"/>
    <xf numFmtId="165" fontId="4" fillId="0" borderId="4" xfId="1" applyNumberFormat="1" applyFont="1" applyFill="1" applyBorder="1" applyAlignment="1">
      <alignment horizontal="right" vertical="center" wrapText="1"/>
    </xf>
    <xf numFmtId="0" fontId="4" fillId="0" borderId="44" xfId="20" applyFont="1" applyFill="1" applyBorder="1" applyAlignment="1">
      <alignment horizontal="left" vertical="center" wrapText="1"/>
    </xf>
    <xf numFmtId="0" fontId="4" fillId="0" borderId="45" xfId="20" applyFont="1" applyFill="1" applyBorder="1" applyAlignment="1">
      <alignment horizontal="left" vertical="center" wrapText="1"/>
    </xf>
    <xf numFmtId="0" fontId="4" fillId="0" borderId="46" xfId="20" applyFont="1" applyFill="1" applyBorder="1" applyAlignment="1">
      <alignment horizontal="left" vertical="center" wrapText="1"/>
    </xf>
    <xf numFmtId="0" fontId="0" fillId="0" borderId="0" xfId="0" applyBorder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43" fontId="17" fillId="0" borderId="0" xfId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3" fontId="17" fillId="0" borderId="0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3" fontId="17" fillId="0" borderId="16" xfId="0" applyNumberFormat="1" applyFont="1" applyBorder="1" applyAlignment="1">
      <alignment horizontal="right" wrapText="1"/>
    </xf>
    <xf numFmtId="0" fontId="16" fillId="0" borderId="47" xfId="0" applyFont="1" applyFill="1" applyBorder="1" applyAlignment="1">
      <alignment wrapText="1"/>
    </xf>
    <xf numFmtId="165" fontId="4" fillId="0" borderId="48" xfId="1" applyNumberFormat="1" applyFont="1" applyFill="1" applyBorder="1" applyAlignment="1">
      <alignment horizontal="right" vertical="center" wrapText="1"/>
    </xf>
    <xf numFmtId="0" fontId="4" fillId="0" borderId="49" xfId="20" applyFont="1" applyFill="1" applyBorder="1" applyAlignment="1">
      <alignment horizontal="left" vertical="center" wrapText="1"/>
    </xf>
    <xf numFmtId="165" fontId="4" fillId="0" borderId="50" xfId="1" applyNumberFormat="1" applyFont="1" applyFill="1" applyBorder="1" applyAlignment="1">
      <alignment horizontal="right" vertical="center" wrapText="1"/>
    </xf>
    <xf numFmtId="0" fontId="4" fillId="0" borderId="51" xfId="20" applyFont="1" applyFill="1" applyBorder="1" applyAlignment="1">
      <alignment horizontal="left" vertical="center" wrapText="1"/>
    </xf>
    <xf numFmtId="165" fontId="4" fillId="0" borderId="52" xfId="1" applyNumberFormat="1" applyFont="1" applyFill="1" applyBorder="1" applyAlignment="1">
      <alignment horizontal="right" vertical="center" wrapText="1"/>
    </xf>
    <xf numFmtId="165" fontId="4" fillId="0" borderId="53" xfId="1" applyNumberFormat="1" applyFont="1" applyFill="1" applyBorder="1" applyAlignment="1">
      <alignment horizontal="right" vertical="center" wrapText="1"/>
    </xf>
    <xf numFmtId="0" fontId="4" fillId="0" borderId="53" xfId="20" applyFont="1" applyFill="1" applyBorder="1" applyAlignment="1">
      <alignment horizontal="left" vertical="center" wrapText="1"/>
    </xf>
    <xf numFmtId="0" fontId="4" fillId="0" borderId="54" xfId="20" applyFont="1" applyFill="1" applyBorder="1" applyAlignment="1">
      <alignment horizontal="left" vertical="center" wrapText="1"/>
    </xf>
    <xf numFmtId="3" fontId="16" fillId="0" borderId="0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horizontal="right" wrapText="1"/>
    </xf>
    <xf numFmtId="3" fontId="17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wrapText="1"/>
    </xf>
    <xf numFmtId="165" fontId="0" fillId="0" borderId="0" xfId="1" applyNumberFormat="1" applyFont="1" applyFill="1"/>
    <xf numFmtId="164" fontId="4" fillId="0" borderId="9" xfId="0" applyNumberFormat="1" applyFont="1" applyFill="1" applyBorder="1"/>
    <xf numFmtId="164" fontId="4" fillId="0" borderId="0" xfId="0" applyNumberFormat="1" applyFont="1" applyFill="1" applyBorder="1"/>
    <xf numFmtId="164" fontId="4" fillId="0" borderId="12" xfId="0" applyNumberFormat="1" applyFont="1" applyFill="1" applyBorder="1"/>
    <xf numFmtId="1" fontId="4" fillId="0" borderId="12" xfId="0" applyNumberFormat="1" applyFont="1" applyFill="1" applyBorder="1"/>
    <xf numFmtId="164" fontId="4" fillId="0" borderId="6" xfId="0" applyNumberFormat="1" applyFont="1" applyFill="1" applyBorder="1"/>
    <xf numFmtId="164" fontId="4" fillId="0" borderId="7" xfId="0" applyNumberFormat="1" applyFont="1" applyFill="1" applyBorder="1"/>
    <xf numFmtId="164" fontId="4" fillId="0" borderId="5" xfId="0" applyNumberFormat="1" applyFont="1" applyFill="1" applyBorder="1"/>
    <xf numFmtId="1" fontId="4" fillId="0" borderId="5" xfId="0" applyNumberFormat="1" applyFont="1" applyFill="1" applyBorder="1"/>
    <xf numFmtId="164" fontId="4" fillId="0" borderId="10" xfId="0" applyNumberFormat="1" applyFont="1" applyFill="1" applyBorder="1"/>
    <xf numFmtId="164" fontId="4" fillId="0" borderId="13" xfId="0" applyNumberFormat="1" applyFont="1" applyFill="1" applyBorder="1"/>
    <xf numFmtId="164" fontId="4" fillId="0" borderId="14" xfId="0" applyNumberFormat="1" applyFont="1" applyFill="1" applyBorder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 wrapText="1"/>
    </xf>
    <xf numFmtId="0" fontId="6" fillId="0" borderId="10" xfId="0" applyFont="1" applyFill="1" applyBorder="1" applyAlignment="1">
      <alignment horizontal="right" wrapText="1"/>
    </xf>
    <xf numFmtId="0" fontId="6" fillId="0" borderId="13" xfId="0" applyFont="1" applyFill="1" applyBorder="1" applyAlignment="1">
      <alignment horizontal="right" wrapText="1"/>
    </xf>
    <xf numFmtId="0" fontId="6" fillId="0" borderId="14" xfId="0" applyFont="1" applyFill="1" applyBorder="1" applyAlignment="1">
      <alignment horizontal="right" wrapText="1"/>
    </xf>
    <xf numFmtId="0" fontId="6" fillId="0" borderId="5" xfId="0" applyFont="1" applyFill="1" applyBorder="1"/>
    <xf numFmtId="0" fontId="2" fillId="0" borderId="0" xfId="0" applyFont="1" applyFill="1"/>
  </cellXfs>
  <cellStyles count="30">
    <cellStyle name="1000-sep (2 dec) 10" xfId="2"/>
    <cellStyle name="1000-sep (2 dec) 12" xfId="3"/>
    <cellStyle name="1000-sep (2 dec) 14" xfId="4"/>
    <cellStyle name="1000-sep (2 dec) 16" xfId="5"/>
    <cellStyle name="1000-sep (2 dec) 2" xfId="6"/>
    <cellStyle name="1000-sep (2 dec) 3" xfId="7"/>
    <cellStyle name="1000-sep (2 dec) 4" xfId="8"/>
    <cellStyle name="1000-sep (2 dec) 5" xfId="9"/>
    <cellStyle name="1000-sep (2 dec) 6" xfId="10"/>
    <cellStyle name="1000-sep (2 dec) 7" xfId="11"/>
    <cellStyle name="1000-sep (2 dec) 8" xfId="12"/>
    <cellStyle name="Komma" xfId="1" builtinId="3"/>
    <cellStyle name="Komma 2" xfId="13"/>
    <cellStyle name="Normal" xfId="0" builtinId="0"/>
    <cellStyle name="Normal 10" xfId="14"/>
    <cellStyle name="Normal 12" xfId="15"/>
    <cellStyle name="Normal 2" xfId="16"/>
    <cellStyle name="Normal 2 3" xfId="17"/>
    <cellStyle name="Normal 22" xfId="18"/>
    <cellStyle name="Normal 26" xfId="19"/>
    <cellStyle name="Normal 3" xfId="20"/>
    <cellStyle name="Normal 4" xfId="21"/>
    <cellStyle name="Normal 7" xfId="22"/>
    <cellStyle name="Normal 8" xfId="23"/>
    <cellStyle name="Normal 9" xfId="24"/>
    <cellStyle name="Normal_2008-29-05_DTD" xfId="25"/>
    <cellStyle name="Normal_2009 2009-priser med korr." xfId="26"/>
    <cellStyle name="Normal_pv05_23-05-07" xfId="27"/>
    <cellStyle name="Normal_pv06_23-05-07" xfId="28"/>
    <cellStyle name="Procent" xfId="29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76"/>
  <sheetViews>
    <sheetView workbookViewId="0"/>
  </sheetViews>
  <sheetFormatPr defaultRowHeight="12.75" x14ac:dyDescent="0.2"/>
  <cols>
    <col min="1" max="1" width="8.5703125" style="120" customWidth="1"/>
    <col min="2" max="2" width="39.28515625" style="104" customWidth="1"/>
    <col min="3" max="9" width="10" style="104" customWidth="1"/>
    <col min="10" max="10" width="19.28515625" style="104" customWidth="1"/>
    <col min="11" max="11" width="9.85546875" style="104" bestFit="1" customWidth="1"/>
    <col min="12" max="12" width="12.85546875" style="104" bestFit="1" customWidth="1"/>
    <col min="13" max="13" width="13.28515625" style="104" customWidth="1"/>
    <col min="14" max="14" width="9.140625" style="104"/>
    <col min="15" max="15" width="10.85546875" style="104" customWidth="1"/>
    <col min="16" max="248" width="9.140625" style="104"/>
    <col min="249" max="249" width="8.85546875" style="104" customWidth="1"/>
    <col min="250" max="250" width="38.85546875" style="104" bestFit="1" customWidth="1"/>
    <col min="251" max="254" width="10" style="104" customWidth="1"/>
    <col min="255" max="255" width="9.140625" style="105"/>
  </cols>
  <sheetData>
    <row r="1" spans="1:256" ht="15.75" x14ac:dyDescent="0.25">
      <c r="A1" s="103" t="s">
        <v>66</v>
      </c>
      <c r="B1" s="6"/>
      <c r="C1" s="7"/>
      <c r="D1" s="7"/>
      <c r="E1" s="7"/>
      <c r="F1" s="7"/>
      <c r="G1" s="7"/>
      <c r="H1" s="7"/>
      <c r="I1" s="7"/>
      <c r="J1" s="7"/>
      <c r="K1" s="6"/>
    </row>
    <row r="2" spans="1:256" x14ac:dyDescent="0.2">
      <c r="A2" s="24" t="s">
        <v>67</v>
      </c>
      <c r="B2" s="6"/>
      <c r="C2" s="7"/>
      <c r="D2" s="7"/>
      <c r="E2" s="5"/>
      <c r="F2" s="5"/>
      <c r="G2" s="5"/>
      <c r="H2" s="4"/>
      <c r="I2" s="106"/>
      <c r="J2" s="4"/>
      <c r="K2" s="6"/>
    </row>
    <row r="3" spans="1:256" x14ac:dyDescent="0.2">
      <c r="A3" s="24" t="s">
        <v>65</v>
      </c>
      <c r="B3" s="6"/>
      <c r="C3" s="7"/>
      <c r="D3" s="7"/>
      <c r="E3" s="5"/>
      <c r="F3" s="5"/>
      <c r="G3" s="5"/>
      <c r="H3" s="4"/>
      <c r="I3" s="5"/>
      <c r="J3" s="4"/>
      <c r="L3" s="113"/>
      <c r="M3" s="113"/>
      <c r="N3" s="113"/>
      <c r="O3" s="4"/>
      <c r="P3" s="4"/>
      <c r="Q3" s="4"/>
      <c r="R3" s="3"/>
      <c r="S3" s="3"/>
      <c r="IU3" s="104"/>
      <c r="IV3" s="105"/>
    </row>
    <row r="4" spans="1:256" ht="56.25" x14ac:dyDescent="0.2">
      <c r="A4" s="61" t="s">
        <v>18</v>
      </c>
      <c r="B4" s="61" t="s">
        <v>0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27</v>
      </c>
      <c r="K4" s="6"/>
      <c r="L4" s="113"/>
      <c r="M4" s="113"/>
      <c r="N4" s="113"/>
      <c r="O4" s="130"/>
      <c r="P4" s="130"/>
      <c r="Q4" s="132"/>
      <c r="R4" s="130"/>
      <c r="S4" s="130"/>
      <c r="IU4" s="104"/>
      <c r="IV4" s="105"/>
    </row>
    <row r="5" spans="1:256" ht="12.75" customHeight="1" x14ac:dyDescent="0.2">
      <c r="A5" s="107">
        <v>1301</v>
      </c>
      <c r="B5" s="107" t="s">
        <v>1</v>
      </c>
      <c r="C5" s="38">
        <v>4113704</v>
      </c>
      <c r="D5" s="38">
        <v>146392.23726317947</v>
      </c>
      <c r="E5" s="38">
        <v>77745.442372690362</v>
      </c>
      <c r="F5" s="38">
        <v>0</v>
      </c>
      <c r="G5" s="38">
        <v>28307.667529999995</v>
      </c>
      <c r="H5" s="38">
        <v>-2161498.1357197394</v>
      </c>
      <c r="I5" s="38">
        <v>-913.01928246294483</v>
      </c>
      <c r="J5" s="36">
        <f>SUM(C5:E5)-SUM(F5:I5)</f>
        <v>6471945.167108072</v>
      </c>
      <c r="K5" s="161"/>
      <c r="L5" s="113"/>
      <c r="M5" s="113"/>
      <c r="N5" s="113"/>
      <c r="O5" s="109"/>
      <c r="P5" s="109"/>
      <c r="Q5" s="109"/>
      <c r="R5" s="109"/>
      <c r="S5" s="134"/>
      <c r="IU5" s="104"/>
      <c r="IV5" s="105"/>
    </row>
    <row r="6" spans="1:256" x14ac:dyDescent="0.2">
      <c r="A6" s="25">
        <v>1309</v>
      </c>
      <c r="B6" s="25" t="s">
        <v>2</v>
      </c>
      <c r="C6" s="38">
        <v>1615291</v>
      </c>
      <c r="D6" s="38">
        <v>46383.083571904979</v>
      </c>
      <c r="E6" s="38">
        <v>30527.600759710807</v>
      </c>
      <c r="F6" s="38">
        <v>0</v>
      </c>
      <c r="G6" s="38">
        <v>2692.2535899999998</v>
      </c>
      <c r="H6" s="38">
        <v>-40894.318708217725</v>
      </c>
      <c r="I6" s="38">
        <v>57749.759552256983</v>
      </c>
      <c r="J6" s="39">
        <f t="shared" ref="J6:J36" si="0">SUM(C6:E6)-SUM(F6:I6)</f>
        <v>1672653.9898975766</v>
      </c>
      <c r="K6" s="161"/>
      <c r="L6" s="113"/>
      <c r="M6" s="113"/>
      <c r="N6" s="113"/>
      <c r="O6" s="108"/>
      <c r="P6" s="108"/>
      <c r="Q6" s="109"/>
      <c r="R6" s="109"/>
      <c r="S6" s="134"/>
      <c r="IU6" s="104"/>
      <c r="IV6" s="105"/>
    </row>
    <row r="7" spans="1:256" x14ac:dyDescent="0.2">
      <c r="A7" s="25">
        <v>1330</v>
      </c>
      <c r="B7" s="25" t="s">
        <v>3</v>
      </c>
      <c r="C7" s="38">
        <v>1893141</v>
      </c>
      <c r="D7" s="38">
        <v>55915.078160420984</v>
      </c>
      <c r="E7" s="38">
        <v>35778.725090302418</v>
      </c>
      <c r="F7" s="38">
        <v>0</v>
      </c>
      <c r="G7" s="38">
        <v>4552.0580200000004</v>
      </c>
      <c r="H7" s="38">
        <v>-125338.80109000004</v>
      </c>
      <c r="I7" s="38">
        <v>-5588.0229265024791</v>
      </c>
      <c r="J7" s="39">
        <f t="shared" si="0"/>
        <v>2111209.5692472262</v>
      </c>
      <c r="K7" s="161"/>
      <c r="L7" s="113"/>
      <c r="M7" s="113"/>
      <c r="N7" s="113"/>
      <c r="O7" s="108"/>
      <c r="P7" s="108"/>
      <c r="Q7" s="109"/>
      <c r="R7" s="110"/>
      <c r="S7" s="134"/>
      <c r="IU7" s="104"/>
      <c r="IV7" s="105"/>
    </row>
    <row r="8" spans="1:256" x14ac:dyDescent="0.2">
      <c r="A8" s="25">
        <v>1351</v>
      </c>
      <c r="B8" s="25" t="s">
        <v>4</v>
      </c>
      <c r="C8" s="38">
        <v>337782</v>
      </c>
      <c r="D8" s="38">
        <v>9307.8206454919909</v>
      </c>
      <c r="E8" s="38">
        <v>6383.7872184124326</v>
      </c>
      <c r="F8" s="38">
        <v>0</v>
      </c>
      <c r="G8" s="38">
        <v>0</v>
      </c>
      <c r="H8" s="38">
        <v>393.00887000000057</v>
      </c>
      <c r="I8" s="38">
        <v>-17602.093183625017</v>
      </c>
      <c r="J8" s="39">
        <f t="shared" si="0"/>
        <v>370682.69217752945</v>
      </c>
      <c r="K8" s="161"/>
      <c r="L8" s="113"/>
      <c r="M8" s="113"/>
      <c r="N8" s="113"/>
      <c r="O8" s="108"/>
      <c r="P8" s="108"/>
      <c r="Q8" s="109"/>
      <c r="R8" s="110"/>
      <c r="S8" s="134"/>
      <c r="IU8" s="104"/>
      <c r="IV8" s="105"/>
    </row>
    <row r="9" spans="1:256" x14ac:dyDescent="0.2">
      <c r="A9" s="25">
        <v>1401</v>
      </c>
      <c r="B9" s="25" t="s">
        <v>5</v>
      </c>
      <c r="C9" s="38">
        <v>599589</v>
      </c>
      <c r="D9" s="38">
        <v>18168.080700029364</v>
      </c>
      <c r="E9" s="38">
        <v>11331.712745204575</v>
      </c>
      <c r="F9" s="38">
        <v>0</v>
      </c>
      <c r="G9" s="38">
        <v>0</v>
      </c>
      <c r="H9" s="38">
        <v>-41992.972299999994</v>
      </c>
      <c r="I9" s="38">
        <v>-41233.925572117121</v>
      </c>
      <c r="J9" s="39">
        <f t="shared" si="0"/>
        <v>712315.69131735107</v>
      </c>
      <c r="K9" s="161"/>
      <c r="L9" s="113"/>
      <c r="M9" s="113"/>
      <c r="N9" s="113"/>
      <c r="O9" s="108"/>
      <c r="P9" s="108"/>
      <c r="Q9" s="109"/>
      <c r="R9" s="110"/>
      <c r="S9" s="134"/>
      <c r="IU9" s="104"/>
      <c r="IV9" s="105"/>
    </row>
    <row r="10" spans="1:256" x14ac:dyDescent="0.2">
      <c r="A10" s="25">
        <v>1501</v>
      </c>
      <c r="B10" s="25" t="s">
        <v>6</v>
      </c>
      <c r="C10" s="38">
        <v>1138215</v>
      </c>
      <c r="D10" s="38">
        <v>33487.154734517309</v>
      </c>
      <c r="E10" s="38">
        <v>21511.258696490895</v>
      </c>
      <c r="F10" s="38">
        <v>0</v>
      </c>
      <c r="G10" s="38">
        <v>0</v>
      </c>
      <c r="H10" s="38">
        <v>-40808.842450000004</v>
      </c>
      <c r="I10" s="38">
        <v>-23218.518059748727</v>
      </c>
      <c r="J10" s="39">
        <f t="shared" si="0"/>
        <v>1257240.7739407569</v>
      </c>
      <c r="K10" s="161"/>
      <c r="L10" s="113"/>
      <c r="M10" s="113"/>
      <c r="N10" s="113"/>
      <c r="O10" s="108"/>
      <c r="P10" s="108"/>
      <c r="Q10" s="109"/>
      <c r="R10" s="110"/>
      <c r="S10" s="134"/>
      <c r="IU10" s="104"/>
      <c r="IV10" s="105"/>
    </row>
    <row r="11" spans="1:256" x14ac:dyDescent="0.2">
      <c r="A11" s="25">
        <v>1502</v>
      </c>
      <c r="B11" s="25" t="s">
        <v>7</v>
      </c>
      <c r="C11" s="38">
        <v>1379978</v>
      </c>
      <c r="D11" s="38">
        <v>43631.790461264274</v>
      </c>
      <c r="E11" s="38">
        <v>26080.388884222226</v>
      </c>
      <c r="F11" s="38">
        <v>0</v>
      </c>
      <c r="G11" s="38">
        <v>0</v>
      </c>
      <c r="H11" s="38">
        <v>-94268.095319999993</v>
      </c>
      <c r="I11" s="38">
        <v>20366.375495449902</v>
      </c>
      <c r="J11" s="39">
        <f t="shared" si="0"/>
        <v>1523591.8991700364</v>
      </c>
      <c r="K11" s="161"/>
      <c r="L11" s="113"/>
      <c r="M11" s="113"/>
      <c r="N11" s="113"/>
      <c r="O11" s="108"/>
      <c r="P11" s="108"/>
      <c r="Q11" s="109"/>
      <c r="R11" s="110"/>
      <c r="S11" s="134"/>
      <c r="IU11" s="104"/>
      <c r="IV11" s="105"/>
    </row>
    <row r="12" spans="1:256" x14ac:dyDescent="0.2">
      <c r="A12" s="25">
        <v>1516</v>
      </c>
      <c r="B12" s="25" t="s">
        <v>8</v>
      </c>
      <c r="C12" s="38">
        <v>2778038</v>
      </c>
      <c r="D12" s="38">
        <v>86317.854391673362</v>
      </c>
      <c r="E12" s="38">
        <v>52502.493006959565</v>
      </c>
      <c r="F12" s="38">
        <v>0</v>
      </c>
      <c r="G12" s="38">
        <v>11414.109649999999</v>
      </c>
      <c r="H12" s="38">
        <v>-99117.260701436375</v>
      </c>
      <c r="I12" s="38">
        <v>20659.897955079661</v>
      </c>
      <c r="J12" s="39">
        <f t="shared" si="0"/>
        <v>2983901.6004949897</v>
      </c>
      <c r="K12" s="161"/>
      <c r="L12" s="113"/>
      <c r="M12" s="113"/>
      <c r="N12" s="113"/>
      <c r="O12" s="108"/>
      <c r="P12" s="108"/>
      <c r="Q12" s="109"/>
      <c r="R12" s="109"/>
      <c r="S12" s="134"/>
      <c r="IU12" s="104"/>
      <c r="IV12" s="105"/>
    </row>
    <row r="13" spans="1:256" x14ac:dyDescent="0.2">
      <c r="A13" s="25">
        <v>2000</v>
      </c>
      <c r="B13" s="25" t="s">
        <v>9</v>
      </c>
      <c r="C13" s="38">
        <v>2288925</v>
      </c>
      <c r="D13" s="38">
        <v>66291.133399479499</v>
      </c>
      <c r="E13" s="38">
        <v>43258.699868272066</v>
      </c>
      <c r="F13" s="38">
        <v>0</v>
      </c>
      <c r="G13" s="38">
        <v>938.05605000000003</v>
      </c>
      <c r="H13" s="38">
        <v>112573.37432361445</v>
      </c>
      <c r="I13" s="38">
        <v>5753.9746136035847</v>
      </c>
      <c r="J13" s="39">
        <f t="shared" si="0"/>
        <v>2279209.4282805338</v>
      </c>
      <c r="K13" s="161"/>
      <c r="L13" s="113"/>
      <c r="M13" s="113"/>
      <c r="N13" s="113"/>
      <c r="O13" s="108"/>
      <c r="P13" s="108"/>
      <c r="Q13" s="109"/>
      <c r="R13" s="109"/>
      <c r="S13" s="134"/>
      <c r="IU13" s="104"/>
      <c r="IV13" s="105"/>
    </row>
    <row r="14" spans="1:256" x14ac:dyDescent="0.2">
      <c r="A14" s="25">
        <v>4001</v>
      </c>
      <c r="B14" s="25" t="s">
        <v>11</v>
      </c>
      <c r="C14" s="38">
        <v>382648</v>
      </c>
      <c r="D14" s="38">
        <v>11116.012934157956</v>
      </c>
      <c r="E14" s="38">
        <v>7231.6968570375629</v>
      </c>
      <c r="F14" s="38">
        <v>0</v>
      </c>
      <c r="G14" s="38">
        <v>0</v>
      </c>
      <c r="H14" s="38">
        <v>29157.826999999997</v>
      </c>
      <c r="I14" s="38">
        <v>-431.4526328240683</v>
      </c>
      <c r="J14" s="39">
        <f t="shared" si="0"/>
        <v>372269.33542401961</v>
      </c>
      <c r="K14" s="161"/>
      <c r="L14" s="113"/>
      <c r="M14" s="113"/>
      <c r="N14" s="113"/>
      <c r="O14" s="108"/>
      <c r="P14" s="108"/>
      <c r="Q14" s="109"/>
      <c r="R14" s="109"/>
      <c r="S14" s="134"/>
      <c r="IU14" s="104"/>
      <c r="IV14" s="105"/>
    </row>
    <row r="15" spans="1:256" x14ac:dyDescent="0.2">
      <c r="A15" s="25">
        <v>2500</v>
      </c>
      <c r="B15" s="25" t="s">
        <v>47</v>
      </c>
      <c r="C15" s="38">
        <v>3310816.7579999994</v>
      </c>
      <c r="D15" s="38">
        <v>98803</v>
      </c>
      <c r="E15" s="38">
        <v>135498</v>
      </c>
      <c r="F15" s="38">
        <v>4149</v>
      </c>
      <c r="G15" s="38">
        <v>17666</v>
      </c>
      <c r="H15" s="38">
        <v>83091</v>
      </c>
      <c r="I15" s="38">
        <v>-42268.895000000004</v>
      </c>
      <c r="J15" s="39">
        <f t="shared" si="0"/>
        <v>3482480.6529999995</v>
      </c>
      <c r="K15" s="161"/>
      <c r="L15" s="113"/>
      <c r="M15" s="113"/>
      <c r="N15" s="113"/>
      <c r="O15" s="108"/>
      <c r="P15" s="108"/>
      <c r="Q15" s="109"/>
      <c r="R15" s="109"/>
      <c r="S15" s="3"/>
      <c r="U15" s="104" t="s">
        <v>64</v>
      </c>
      <c r="IU15" s="104"/>
      <c r="IV15" s="105"/>
    </row>
    <row r="16" spans="1:256" x14ac:dyDescent="0.2">
      <c r="A16" s="25">
        <v>2501</v>
      </c>
      <c r="B16" s="25" t="s">
        <v>10</v>
      </c>
      <c r="C16" s="38">
        <v>3131453</v>
      </c>
      <c r="D16" s="38">
        <v>95933</v>
      </c>
      <c r="E16" s="38">
        <v>130889</v>
      </c>
      <c r="F16" s="38">
        <v>10025</v>
      </c>
      <c r="G16" s="38">
        <v>10402</v>
      </c>
      <c r="H16" s="38">
        <v>118525</v>
      </c>
      <c r="I16" s="38">
        <v>42788.485000000001</v>
      </c>
      <c r="J16" s="39">
        <f t="shared" si="0"/>
        <v>3176534.5150000001</v>
      </c>
      <c r="K16" s="161"/>
      <c r="L16" s="113"/>
      <c r="M16" s="113"/>
      <c r="N16" s="113"/>
      <c r="O16" s="108"/>
      <c r="P16" s="108"/>
      <c r="Q16" s="109"/>
      <c r="R16" s="109"/>
      <c r="S16" s="3"/>
      <c r="IU16" s="104"/>
      <c r="IV16" s="105"/>
    </row>
    <row r="17" spans="1:256" x14ac:dyDescent="0.2">
      <c r="A17" s="25">
        <v>4200</v>
      </c>
      <c r="B17" s="25" t="s">
        <v>70</v>
      </c>
      <c r="C17" s="38">
        <v>5653442</v>
      </c>
      <c r="D17" s="38">
        <v>115672</v>
      </c>
      <c r="E17" s="38">
        <v>118075</v>
      </c>
      <c r="F17" s="38">
        <v>5178</v>
      </c>
      <c r="G17" s="38">
        <v>3905</v>
      </c>
      <c r="H17" s="38">
        <v>241455</v>
      </c>
      <c r="I17" s="38">
        <v>-1948</v>
      </c>
      <c r="J17" s="39">
        <f t="shared" si="0"/>
        <v>5638599</v>
      </c>
      <c r="K17" s="161"/>
      <c r="L17" s="113"/>
      <c r="M17" s="113"/>
      <c r="N17" s="113"/>
      <c r="O17" s="111"/>
      <c r="P17" s="111"/>
      <c r="Q17" s="111"/>
      <c r="R17" s="109"/>
      <c r="S17" s="3"/>
      <c r="IU17" s="104"/>
      <c r="IV17" s="105"/>
    </row>
    <row r="18" spans="1:256" x14ac:dyDescent="0.2">
      <c r="A18" s="25">
        <v>5000</v>
      </c>
      <c r="B18" s="25" t="s">
        <v>48</v>
      </c>
      <c r="C18" s="38">
        <v>1732134</v>
      </c>
      <c r="D18" s="38">
        <v>34513</v>
      </c>
      <c r="E18" s="38">
        <v>35228</v>
      </c>
      <c r="F18" s="38">
        <v>2221</v>
      </c>
      <c r="G18" s="38">
        <v>850</v>
      </c>
      <c r="H18" s="38">
        <v>67722</v>
      </c>
      <c r="I18" s="38">
        <v>1737</v>
      </c>
      <c r="J18" s="39">
        <f t="shared" si="0"/>
        <v>1729345</v>
      </c>
      <c r="K18" s="161"/>
      <c r="L18" s="113"/>
      <c r="M18" s="113"/>
      <c r="N18" s="113"/>
      <c r="O18" s="111"/>
      <c r="P18" s="111"/>
      <c r="Q18" s="111"/>
      <c r="R18" s="112"/>
      <c r="S18" s="3"/>
      <c r="IU18" s="104"/>
      <c r="IV18" s="105"/>
    </row>
    <row r="19" spans="1:256" x14ac:dyDescent="0.2">
      <c r="A19" s="25">
        <v>5501</v>
      </c>
      <c r="B19" s="25" t="s">
        <v>13</v>
      </c>
      <c r="C19" s="38">
        <v>1667694</v>
      </c>
      <c r="D19" s="38">
        <v>33410</v>
      </c>
      <c r="E19" s="38">
        <v>34106</v>
      </c>
      <c r="F19" s="38">
        <v>0</v>
      </c>
      <c r="G19" s="38">
        <v>1357</v>
      </c>
      <c r="H19" s="38">
        <v>64510</v>
      </c>
      <c r="I19" s="38">
        <v>2198</v>
      </c>
      <c r="J19" s="62">
        <f t="shared" si="0"/>
        <v>1667145</v>
      </c>
      <c r="K19" s="161"/>
      <c r="L19" s="113"/>
      <c r="M19" s="113"/>
      <c r="N19" s="113"/>
      <c r="O19" s="111"/>
      <c r="P19" s="111"/>
      <c r="Q19" s="111"/>
      <c r="R19" s="112"/>
      <c r="S19" s="3"/>
      <c r="IU19" s="104"/>
      <c r="IV19" s="105"/>
    </row>
    <row r="20" spans="1:256" x14ac:dyDescent="0.2">
      <c r="A20" s="25">
        <v>6007</v>
      </c>
      <c r="B20" s="25" t="s">
        <v>14</v>
      </c>
      <c r="C20" s="38">
        <v>1356197</v>
      </c>
      <c r="D20" s="38">
        <v>32599</v>
      </c>
      <c r="E20" s="38">
        <v>33275</v>
      </c>
      <c r="F20" s="38">
        <v>9683</v>
      </c>
      <c r="G20" s="38">
        <v>1277</v>
      </c>
      <c r="H20" s="38">
        <v>36711</v>
      </c>
      <c r="I20" s="38">
        <v>-16643</v>
      </c>
      <c r="J20" s="62">
        <f t="shared" si="0"/>
        <v>1391043</v>
      </c>
      <c r="K20" s="161"/>
      <c r="L20" s="113"/>
      <c r="M20" s="113"/>
      <c r="N20" s="113"/>
      <c r="O20" s="111"/>
      <c r="P20" s="111"/>
      <c r="Q20" s="111"/>
      <c r="R20" s="112"/>
      <c r="S20" s="3"/>
      <c r="IU20" s="104"/>
      <c r="IV20" s="105"/>
    </row>
    <row r="21" spans="1:256" x14ac:dyDescent="0.2">
      <c r="A21" s="25">
        <v>6008</v>
      </c>
      <c r="B21" s="25" t="s">
        <v>50</v>
      </c>
      <c r="C21" s="38">
        <v>1553951</v>
      </c>
      <c r="D21" s="38">
        <v>27313</v>
      </c>
      <c r="E21" s="38">
        <v>27881</v>
      </c>
      <c r="F21" s="38">
        <v>6824</v>
      </c>
      <c r="G21" s="38">
        <v>5123</v>
      </c>
      <c r="H21" s="38">
        <v>65862</v>
      </c>
      <c r="I21" s="38">
        <v>16694</v>
      </c>
      <c r="J21" s="62">
        <f t="shared" si="0"/>
        <v>1514642</v>
      </c>
      <c r="K21" s="161"/>
      <c r="L21" s="113"/>
      <c r="M21" s="113"/>
      <c r="N21" s="113"/>
      <c r="O21" s="111"/>
      <c r="P21" s="111"/>
      <c r="Q21" s="111"/>
      <c r="R21" s="109"/>
      <c r="S21" s="3"/>
      <c r="IU21" s="104"/>
      <c r="IV21" s="105"/>
    </row>
    <row r="22" spans="1:256" x14ac:dyDescent="0.2">
      <c r="A22" s="25">
        <v>6013</v>
      </c>
      <c r="B22" s="25" t="s">
        <v>63</v>
      </c>
      <c r="C22" s="38">
        <v>88612</v>
      </c>
      <c r="D22" s="38">
        <v>1735</v>
      </c>
      <c r="E22" s="38">
        <v>1772</v>
      </c>
      <c r="F22" s="38">
        <v>0</v>
      </c>
      <c r="G22" s="38">
        <v>0</v>
      </c>
      <c r="H22" s="38">
        <v>0</v>
      </c>
      <c r="I22" s="38">
        <v>-1</v>
      </c>
      <c r="J22" s="62">
        <f t="shared" si="0"/>
        <v>92120</v>
      </c>
      <c r="K22" s="161"/>
      <c r="L22" s="113"/>
      <c r="M22" s="113"/>
      <c r="N22" s="113"/>
      <c r="O22" s="111"/>
      <c r="P22" s="111"/>
      <c r="Q22" s="111"/>
      <c r="R22" s="109"/>
      <c r="S22" s="3"/>
      <c r="IU22" s="104"/>
      <c r="IV22" s="105"/>
    </row>
    <row r="23" spans="1:256" x14ac:dyDescent="0.2">
      <c r="A23" s="25">
        <v>6006</v>
      </c>
      <c r="B23" s="25" t="s">
        <v>83</v>
      </c>
      <c r="C23" s="38">
        <v>815262</v>
      </c>
      <c r="D23" s="38">
        <v>33723</v>
      </c>
      <c r="E23" s="38">
        <v>20370</v>
      </c>
      <c r="F23" s="38">
        <v>0</v>
      </c>
      <c r="G23" s="38">
        <v>374</v>
      </c>
      <c r="H23" s="38">
        <v>29297</v>
      </c>
      <c r="I23" s="38">
        <v>2630</v>
      </c>
      <c r="J23" s="62">
        <f t="shared" si="0"/>
        <v>837054</v>
      </c>
      <c r="K23" s="161"/>
      <c r="L23" s="113"/>
      <c r="M23" s="113"/>
      <c r="N23" s="113"/>
      <c r="O23" s="113"/>
      <c r="P23" s="113"/>
      <c r="Q23" s="111"/>
      <c r="R23" s="127"/>
      <c r="S23" s="3"/>
      <c r="IU23" s="104"/>
      <c r="IV23" s="105"/>
    </row>
    <row r="24" spans="1:256" x14ac:dyDescent="0.2">
      <c r="A24" s="25">
        <v>6650</v>
      </c>
      <c r="B24" s="25" t="s">
        <v>84</v>
      </c>
      <c r="C24" s="38">
        <v>1986096</v>
      </c>
      <c r="D24" s="38">
        <v>54553</v>
      </c>
      <c r="E24" s="38">
        <v>49100</v>
      </c>
      <c r="F24" s="38">
        <v>0</v>
      </c>
      <c r="G24" s="38">
        <v>3354</v>
      </c>
      <c r="H24" s="38">
        <v>134412</v>
      </c>
      <c r="I24" s="38">
        <v>2571</v>
      </c>
      <c r="J24" s="62">
        <f t="shared" si="0"/>
        <v>1949412</v>
      </c>
      <c r="K24" s="161"/>
      <c r="L24" s="113"/>
      <c r="M24" s="113"/>
      <c r="N24" s="113"/>
      <c r="O24" s="113"/>
      <c r="P24" s="113"/>
      <c r="Q24" s="111"/>
      <c r="R24" s="128"/>
      <c r="S24" s="3"/>
      <c r="IU24" s="104"/>
      <c r="IV24" s="105"/>
    </row>
    <row r="25" spans="1:256" x14ac:dyDescent="0.2">
      <c r="A25" s="25">
        <v>6620</v>
      </c>
      <c r="B25" s="25" t="s">
        <v>68</v>
      </c>
      <c r="C25" s="38">
        <v>5928873.7102645813</v>
      </c>
      <c r="D25" s="38">
        <v>293377</v>
      </c>
      <c r="E25" s="38">
        <v>149047</v>
      </c>
      <c r="F25" s="38">
        <v>0</v>
      </c>
      <c r="G25" s="38">
        <v>10698</v>
      </c>
      <c r="H25" s="38">
        <v>122378</v>
      </c>
      <c r="I25" s="38">
        <v>38859</v>
      </c>
      <c r="J25" s="62">
        <f t="shared" si="0"/>
        <v>6199362.7102645813</v>
      </c>
      <c r="K25" s="161"/>
      <c r="L25" s="113"/>
      <c r="M25" s="113"/>
      <c r="N25" s="113"/>
      <c r="O25" s="113"/>
      <c r="P25" s="113"/>
      <c r="Q25" s="111"/>
      <c r="R25" s="128"/>
      <c r="S25" s="3"/>
      <c r="IU25" s="104"/>
      <c r="IV25" s="105"/>
    </row>
    <row r="26" spans="1:256" x14ac:dyDescent="0.2">
      <c r="A26" s="25">
        <v>7005</v>
      </c>
      <c r="B26" s="25" t="s">
        <v>85</v>
      </c>
      <c r="C26" s="38">
        <v>991251</v>
      </c>
      <c r="D26" s="38">
        <v>34382</v>
      </c>
      <c r="E26" s="38">
        <v>24562</v>
      </c>
      <c r="F26" s="38">
        <v>5148</v>
      </c>
      <c r="G26" s="38">
        <v>1607</v>
      </c>
      <c r="H26" s="38">
        <v>36741</v>
      </c>
      <c r="I26" s="38">
        <v>-17131</v>
      </c>
      <c r="J26" s="62">
        <f t="shared" si="0"/>
        <v>1023830</v>
      </c>
      <c r="K26" s="161"/>
      <c r="L26" s="113"/>
      <c r="M26" s="113"/>
      <c r="N26" s="113"/>
      <c r="O26" s="113"/>
      <c r="P26" s="113"/>
      <c r="Q26" s="111"/>
      <c r="R26" s="128"/>
      <c r="S26" s="3"/>
      <c r="IU26" s="104"/>
      <c r="IV26" s="105"/>
    </row>
    <row r="27" spans="1:256" x14ac:dyDescent="0.2">
      <c r="A27" s="25">
        <v>6630</v>
      </c>
      <c r="B27" s="25" t="s">
        <v>69</v>
      </c>
      <c r="C27" s="38">
        <v>2103616.7220000005</v>
      </c>
      <c r="D27" s="38">
        <v>59542</v>
      </c>
      <c r="E27" s="38">
        <v>51715</v>
      </c>
      <c r="F27" s="38">
        <v>1</v>
      </c>
      <c r="G27" s="38">
        <v>1462</v>
      </c>
      <c r="H27" s="38">
        <v>95989</v>
      </c>
      <c r="I27" s="38">
        <v>27639</v>
      </c>
      <c r="J27" s="62">
        <f t="shared" si="0"/>
        <v>2089782.7220000005</v>
      </c>
      <c r="K27" s="161"/>
      <c r="L27" s="113"/>
      <c r="M27" s="113"/>
      <c r="N27" s="113"/>
      <c r="O27" s="113"/>
      <c r="P27" s="113"/>
      <c r="Q27" s="111"/>
      <c r="R27" s="128"/>
      <c r="S27" s="3"/>
      <c r="IU27" s="104"/>
      <c r="IV27" s="105"/>
    </row>
    <row r="28" spans="1:256" x14ac:dyDescent="0.2">
      <c r="A28" s="25">
        <v>7603</v>
      </c>
      <c r="B28" s="25" t="s">
        <v>15</v>
      </c>
      <c r="C28" s="38">
        <v>401365</v>
      </c>
      <c r="D28" s="38">
        <v>14238</v>
      </c>
      <c r="E28" s="38">
        <v>15583</v>
      </c>
      <c r="F28" s="38">
        <v>0</v>
      </c>
      <c r="G28" s="38">
        <v>2679</v>
      </c>
      <c r="H28" s="38">
        <v>20631</v>
      </c>
      <c r="I28" s="38">
        <v>21909</v>
      </c>
      <c r="J28" s="62">
        <f>SUM(C28:E28)-SUM(F28:I28)-77875.603</f>
        <v>308091.397</v>
      </c>
      <c r="K28" s="161"/>
      <c r="L28" s="113"/>
      <c r="M28" s="113"/>
      <c r="N28" s="113"/>
      <c r="O28" s="113"/>
      <c r="P28" s="113"/>
      <c r="Q28" s="111"/>
      <c r="R28" s="128"/>
      <c r="S28" s="3"/>
      <c r="IU28" s="104"/>
      <c r="IV28" s="105"/>
    </row>
    <row r="29" spans="1:256" x14ac:dyDescent="0.2">
      <c r="A29" s="25">
        <v>8001</v>
      </c>
      <c r="B29" s="25" t="s">
        <v>46</v>
      </c>
      <c r="C29" s="38">
        <v>3768069</v>
      </c>
      <c r="D29" s="38">
        <v>123922</v>
      </c>
      <c r="E29" s="38">
        <v>110847</v>
      </c>
      <c r="F29" s="38">
        <v>1693.4949999999999</v>
      </c>
      <c r="G29" s="38">
        <v>30116</v>
      </c>
      <c r="H29" s="38">
        <v>189139</v>
      </c>
      <c r="I29" s="38">
        <v>-75825</v>
      </c>
      <c r="J29" s="62">
        <f>SUM(C29:E29)-SUM(F29:I29)+77875.603</f>
        <v>3935590.108</v>
      </c>
      <c r="K29" s="161"/>
      <c r="L29" s="113"/>
      <c r="M29" s="113"/>
      <c r="N29" s="113"/>
      <c r="O29" s="113"/>
      <c r="P29" s="113"/>
      <c r="Q29" s="111"/>
      <c r="R29" s="128"/>
      <c r="S29" s="3"/>
      <c r="IU29" s="104"/>
      <c r="IV29" s="105"/>
    </row>
    <row r="30" spans="1:256" x14ac:dyDescent="0.2">
      <c r="A30" s="25">
        <v>8003</v>
      </c>
      <c r="B30" s="25" t="s">
        <v>16</v>
      </c>
      <c r="C30" s="38">
        <v>942927</v>
      </c>
      <c r="D30" s="38">
        <v>33024</v>
      </c>
      <c r="E30" s="38">
        <v>35899</v>
      </c>
      <c r="F30" s="38">
        <v>1339.2270000000001</v>
      </c>
      <c r="G30" s="38">
        <v>2559</v>
      </c>
      <c r="H30" s="38">
        <v>66603</v>
      </c>
      <c r="I30" s="38">
        <v>64010</v>
      </c>
      <c r="J30" s="62">
        <f>SUM(C30:E30)-SUM(F30:I30)</f>
        <v>877338.77300000004</v>
      </c>
      <c r="K30" s="161"/>
      <c r="L30" s="113"/>
      <c r="M30" s="113"/>
      <c r="N30" s="113"/>
      <c r="O30" s="113"/>
      <c r="P30" s="113"/>
      <c r="Q30" s="111"/>
      <c r="R30" s="128"/>
      <c r="S30" s="3"/>
      <c r="IU30" s="104"/>
      <c r="IV30" s="105"/>
    </row>
    <row r="31" spans="1:256" x14ac:dyDescent="0.2">
      <c r="A31" s="25">
        <v>8005</v>
      </c>
      <c r="B31" s="25" t="s">
        <v>17</v>
      </c>
      <c r="C31" s="38">
        <v>221086</v>
      </c>
      <c r="D31" s="38">
        <v>8019</v>
      </c>
      <c r="E31" s="38">
        <v>14538</v>
      </c>
      <c r="F31" s="38">
        <v>0</v>
      </c>
      <c r="G31" s="38">
        <v>559</v>
      </c>
      <c r="H31" s="38">
        <v>11025</v>
      </c>
      <c r="I31" s="38">
        <v>-10094</v>
      </c>
      <c r="J31" s="62">
        <f t="shared" si="0"/>
        <v>242153</v>
      </c>
      <c r="K31" s="161"/>
      <c r="L31" s="113"/>
      <c r="M31" s="113"/>
      <c r="N31" s="113"/>
      <c r="O31" s="113"/>
      <c r="P31" s="113"/>
      <c r="Q31" s="111"/>
      <c r="R31" s="109"/>
      <c r="S31" s="3"/>
      <c r="IU31" s="104"/>
      <c r="IV31" s="105"/>
    </row>
    <row r="32" spans="1:256" x14ac:dyDescent="0.2">
      <c r="A32" s="144"/>
      <c r="B32" s="144"/>
      <c r="C32" s="62"/>
      <c r="D32" s="62"/>
      <c r="E32" s="62"/>
      <c r="F32" s="62"/>
      <c r="G32" s="62"/>
      <c r="H32" s="62"/>
      <c r="I32" s="62"/>
      <c r="J32" s="62"/>
      <c r="K32" s="60"/>
      <c r="L32" s="113"/>
      <c r="M32" s="113"/>
      <c r="N32" s="113"/>
      <c r="O32" s="113"/>
      <c r="P32" s="113"/>
      <c r="Q32" s="113"/>
      <c r="R32" s="109"/>
      <c r="S32" s="3"/>
      <c r="IU32" s="104"/>
      <c r="IV32" s="105"/>
    </row>
    <row r="33" spans="1:256" x14ac:dyDescent="0.2">
      <c r="A33" s="144"/>
      <c r="B33" s="144"/>
      <c r="C33" s="62"/>
      <c r="D33" s="62"/>
      <c r="E33" s="62"/>
      <c r="F33" s="62"/>
      <c r="G33" s="62"/>
      <c r="H33" s="62"/>
      <c r="I33" s="62"/>
      <c r="J33" s="62"/>
      <c r="K33" s="60"/>
      <c r="L33" s="113"/>
      <c r="M33" s="113"/>
      <c r="N33" s="113"/>
      <c r="O33" s="113"/>
      <c r="P33" s="113"/>
      <c r="Q33" s="113"/>
      <c r="R33" s="112"/>
      <c r="S33" s="3"/>
      <c r="IU33" s="104"/>
      <c r="IV33" s="105"/>
    </row>
    <row r="34" spans="1:256" x14ac:dyDescent="0.2">
      <c r="A34" s="25"/>
      <c r="B34"/>
      <c r="C34" s="27"/>
      <c r="D34" s="27"/>
      <c r="E34" s="27"/>
      <c r="F34" s="27"/>
      <c r="G34" s="27"/>
      <c r="H34" s="27"/>
      <c r="I34" s="27"/>
      <c r="J34" s="62"/>
      <c r="K34" s="60"/>
      <c r="L34" s="3"/>
      <c r="M34" s="133"/>
      <c r="N34" s="113"/>
      <c r="O34" s="113"/>
      <c r="P34" s="113"/>
      <c r="Q34" s="113"/>
      <c r="R34" s="109"/>
      <c r="S34" s="3"/>
      <c r="IU34" s="104"/>
      <c r="IV34" s="105"/>
    </row>
    <row r="35" spans="1:256" x14ac:dyDescent="0.2">
      <c r="A35" s="28"/>
      <c r="B35" s="28"/>
      <c r="C35" s="114"/>
      <c r="D35" s="114"/>
      <c r="E35" s="114"/>
      <c r="F35" s="114"/>
      <c r="G35" s="114"/>
      <c r="H35" s="114"/>
      <c r="I35" s="114"/>
      <c r="J35" s="31"/>
      <c r="K35" s="60"/>
      <c r="L35" s="3"/>
      <c r="M35" s="133"/>
      <c r="N35" s="113"/>
      <c r="O35" s="113"/>
      <c r="P35" s="113"/>
      <c r="Q35" s="113"/>
      <c r="R35" s="109"/>
      <c r="S35" s="3"/>
      <c r="IU35" s="104"/>
      <c r="IV35" s="105"/>
    </row>
    <row r="36" spans="1:256" x14ac:dyDescent="0.2">
      <c r="A36" s="63"/>
      <c r="B36" s="63" t="s">
        <v>26</v>
      </c>
      <c r="C36" s="31">
        <f>+SUM(C5:C33)</f>
        <v>52180157.190264583</v>
      </c>
      <c r="D36" s="31">
        <f t="shared" ref="D36:I36" si="1">+SUM(D5:D33)</f>
        <v>1611768.2462621192</v>
      </c>
      <c r="E36" s="31">
        <f t="shared" si="1"/>
        <v>1300736.8054993029</v>
      </c>
      <c r="F36" s="31">
        <f t="shared" si="1"/>
        <v>46261.722000000002</v>
      </c>
      <c r="G36" s="31">
        <f t="shared" si="1"/>
        <v>141892.14483999999</v>
      </c>
      <c r="H36" s="31">
        <f t="shared" si="1"/>
        <v>-1077703.2160957791</v>
      </c>
      <c r="I36" s="31">
        <f t="shared" si="1"/>
        <v>72667.565959109779</v>
      </c>
      <c r="J36" s="31">
        <f t="shared" si="0"/>
        <v>55909544.025322668</v>
      </c>
      <c r="K36" s="60"/>
      <c r="L36" s="3"/>
      <c r="M36" s="109"/>
      <c r="N36" s="108"/>
      <c r="O36" s="108"/>
      <c r="P36" s="108"/>
      <c r="Q36" s="108"/>
      <c r="R36" s="109"/>
      <c r="S36" s="3"/>
      <c r="IU36" s="104"/>
      <c r="IV36" s="105"/>
    </row>
    <row r="37" spans="1:256" x14ac:dyDescent="0.2">
      <c r="A37" s="32"/>
      <c r="B37" s="18"/>
      <c r="C37" s="33"/>
      <c r="D37" s="33"/>
      <c r="E37" s="33"/>
      <c r="F37" s="33"/>
      <c r="G37" s="33"/>
      <c r="H37" s="33"/>
      <c r="I37" s="33"/>
      <c r="J37" s="33"/>
      <c r="K37" s="6"/>
      <c r="L37" s="3"/>
      <c r="M37" s="109"/>
      <c r="N37" s="108"/>
      <c r="O37" s="108"/>
      <c r="P37" s="108"/>
      <c r="Q37" s="108"/>
      <c r="R37" s="109"/>
      <c r="S37" s="3"/>
      <c r="IU37" s="104"/>
      <c r="IV37" s="105"/>
    </row>
    <row r="38" spans="1:256" x14ac:dyDescent="0.2">
      <c r="A38" s="32"/>
      <c r="B38" s="34" t="s">
        <v>40</v>
      </c>
      <c r="C38" s="35">
        <f t="shared" ref="C38:J38" si="2">SUM(C5:C14)</f>
        <v>16527311</v>
      </c>
      <c r="D38" s="35">
        <f t="shared" si="2"/>
        <v>517010.24626211921</v>
      </c>
      <c r="E38" s="35">
        <f t="shared" si="2"/>
        <v>312351.80549930292</v>
      </c>
      <c r="F38" s="35">
        <f t="shared" si="2"/>
        <v>0</v>
      </c>
      <c r="G38" s="35">
        <f t="shared" si="2"/>
        <v>47904.144839999994</v>
      </c>
      <c r="H38" s="35">
        <f t="shared" si="2"/>
        <v>-2461794.2160957791</v>
      </c>
      <c r="I38" s="35">
        <f t="shared" si="2"/>
        <v>15542.975959109774</v>
      </c>
      <c r="J38" s="36">
        <f t="shared" si="2"/>
        <v>19755020.147058092</v>
      </c>
      <c r="K38" s="6"/>
      <c r="L38" s="129"/>
      <c r="M38" s="109"/>
      <c r="N38" s="108"/>
      <c r="O38" s="108"/>
      <c r="P38" s="108"/>
      <c r="Q38" s="108"/>
      <c r="R38" s="135"/>
      <c r="S38" s="136"/>
      <c r="IU38" s="104"/>
      <c r="IV38" s="105"/>
    </row>
    <row r="39" spans="1:256" x14ac:dyDescent="0.2">
      <c r="A39" s="32"/>
      <c r="B39" s="37" t="s">
        <v>41</v>
      </c>
      <c r="C39" s="38">
        <f t="shared" ref="C39:J39" si="3">SUM(C15:C16)</f>
        <v>6442269.7579999994</v>
      </c>
      <c r="D39" s="38">
        <f t="shared" si="3"/>
        <v>194736</v>
      </c>
      <c r="E39" s="38">
        <f t="shared" si="3"/>
        <v>266387</v>
      </c>
      <c r="F39" s="38">
        <f t="shared" si="3"/>
        <v>14174</v>
      </c>
      <c r="G39" s="38">
        <f t="shared" si="3"/>
        <v>28068</v>
      </c>
      <c r="H39" s="38">
        <f t="shared" si="3"/>
        <v>201616</v>
      </c>
      <c r="I39" s="38">
        <f t="shared" si="3"/>
        <v>519.58999999999651</v>
      </c>
      <c r="J39" s="39">
        <f t="shared" si="3"/>
        <v>6659015.1679999996</v>
      </c>
      <c r="K39" s="6"/>
      <c r="L39" s="129"/>
      <c r="M39" s="109"/>
      <c r="N39" s="113"/>
      <c r="O39" s="113"/>
      <c r="P39" s="113"/>
      <c r="Q39" s="113"/>
      <c r="R39" s="112"/>
      <c r="S39" s="3"/>
      <c r="IU39" s="104"/>
      <c r="IV39" s="105"/>
    </row>
    <row r="40" spans="1:256" x14ac:dyDescent="0.2">
      <c r="A40" s="32"/>
      <c r="B40" s="37" t="s">
        <v>42</v>
      </c>
      <c r="C40" s="38">
        <f t="shared" ref="C40:J40" si="4">SUM(C17:C22)</f>
        <v>12052030</v>
      </c>
      <c r="D40" s="38">
        <f t="shared" si="4"/>
        <v>245242</v>
      </c>
      <c r="E40" s="38">
        <f t="shared" si="4"/>
        <v>250337</v>
      </c>
      <c r="F40" s="38">
        <f t="shared" si="4"/>
        <v>23906</v>
      </c>
      <c r="G40" s="38">
        <f t="shared" si="4"/>
        <v>12512</v>
      </c>
      <c r="H40" s="38">
        <f t="shared" si="4"/>
        <v>476260</v>
      </c>
      <c r="I40" s="38">
        <f t="shared" si="4"/>
        <v>2037</v>
      </c>
      <c r="J40" s="39">
        <f t="shared" si="4"/>
        <v>12032894</v>
      </c>
      <c r="K40" s="6"/>
      <c r="L40" s="137"/>
      <c r="M40" s="138"/>
      <c r="N40" s="113"/>
      <c r="O40" s="113"/>
      <c r="P40" s="113"/>
      <c r="Q40" s="113"/>
      <c r="R40" s="112"/>
      <c r="S40" s="3"/>
      <c r="IU40" s="104"/>
      <c r="IV40" s="105"/>
    </row>
    <row r="41" spans="1:256" x14ac:dyDescent="0.2">
      <c r="A41" s="32"/>
      <c r="B41" s="37" t="s">
        <v>43</v>
      </c>
      <c r="C41" s="38">
        <f>SUM(C23:C27)</f>
        <v>11825099.432264583</v>
      </c>
      <c r="D41" s="38">
        <f t="shared" ref="D41:J41" si="5">SUM(D23:D27)</f>
        <v>475577</v>
      </c>
      <c r="E41" s="38">
        <f t="shared" si="5"/>
        <v>294794</v>
      </c>
      <c r="F41" s="38">
        <f t="shared" si="5"/>
        <v>5149</v>
      </c>
      <c r="G41" s="38">
        <f t="shared" si="5"/>
        <v>17495</v>
      </c>
      <c r="H41" s="38">
        <f t="shared" si="5"/>
        <v>418817</v>
      </c>
      <c r="I41" s="38">
        <f t="shared" si="5"/>
        <v>54568</v>
      </c>
      <c r="J41" s="39">
        <f t="shared" si="5"/>
        <v>12099441.432264583</v>
      </c>
      <c r="K41" s="6"/>
      <c r="L41" s="137"/>
      <c r="M41" s="138"/>
      <c r="N41" s="113"/>
      <c r="O41" s="113"/>
      <c r="P41" s="113"/>
      <c r="Q41" s="113"/>
      <c r="R41" s="112"/>
      <c r="S41" s="3"/>
      <c r="IU41" s="104"/>
      <c r="IV41" s="105"/>
    </row>
    <row r="42" spans="1:256" x14ac:dyDescent="0.2">
      <c r="A42" s="40"/>
      <c r="B42" s="41" t="s">
        <v>44</v>
      </c>
      <c r="C42" s="38">
        <f>SUM(C28:C31)</f>
        <v>5333447</v>
      </c>
      <c r="D42" s="38">
        <f t="shared" ref="D42:J42" si="6">SUM(D28:D31)</f>
        <v>179203</v>
      </c>
      <c r="E42" s="38">
        <f t="shared" si="6"/>
        <v>176867</v>
      </c>
      <c r="F42" s="38">
        <f t="shared" si="6"/>
        <v>3032.7219999999998</v>
      </c>
      <c r="G42" s="38">
        <f t="shared" si="6"/>
        <v>35913</v>
      </c>
      <c r="H42" s="38">
        <f t="shared" si="6"/>
        <v>287398</v>
      </c>
      <c r="I42" s="38">
        <f t="shared" si="6"/>
        <v>0</v>
      </c>
      <c r="J42" s="43">
        <f t="shared" si="6"/>
        <v>5363173.2779999999</v>
      </c>
      <c r="K42" s="6"/>
      <c r="L42" s="137"/>
      <c r="M42" s="138"/>
      <c r="N42" s="115"/>
      <c r="O42" s="115"/>
      <c r="P42" s="115"/>
      <c r="Q42" s="115"/>
      <c r="R42" s="112"/>
      <c r="S42" s="3"/>
      <c r="IU42" s="104"/>
      <c r="IV42" s="105"/>
    </row>
    <row r="43" spans="1:256" x14ac:dyDescent="0.2">
      <c r="A43" s="40"/>
      <c r="B43" s="30" t="s">
        <v>26</v>
      </c>
      <c r="C43" s="116">
        <f>+SUM(C38:C42)</f>
        <v>52180157.190264583</v>
      </c>
      <c r="D43" s="117">
        <f t="shared" ref="D43:J43" si="7">+SUM(D38:D42)</f>
        <v>1611768.2462621192</v>
      </c>
      <c r="E43" s="117">
        <f t="shared" si="7"/>
        <v>1300736.8054993029</v>
      </c>
      <c r="F43" s="117">
        <f t="shared" si="7"/>
        <v>46261.722000000002</v>
      </c>
      <c r="G43" s="117">
        <f t="shared" si="7"/>
        <v>141892.14483999999</v>
      </c>
      <c r="H43" s="117">
        <f t="shared" si="7"/>
        <v>-1077703.2160957791</v>
      </c>
      <c r="I43" s="118">
        <f t="shared" si="7"/>
        <v>72667.565959109779</v>
      </c>
      <c r="J43" s="118">
        <f t="shared" si="7"/>
        <v>55909544.025322668</v>
      </c>
      <c r="K43" s="6"/>
      <c r="L43" s="3"/>
      <c r="M43" s="3"/>
      <c r="N43" s="131"/>
      <c r="O43" s="131"/>
      <c r="P43" s="131"/>
      <c r="Q43" s="131"/>
      <c r="R43" s="70"/>
      <c r="S43" s="3"/>
      <c r="IU43" s="104"/>
      <c r="IV43" s="105"/>
    </row>
    <row r="44" spans="1:256" x14ac:dyDescent="0.2">
      <c r="A44" s="40"/>
      <c r="B44" s="6"/>
      <c r="C44" s="119"/>
      <c r="D44" s="7"/>
      <c r="E44" s="7"/>
      <c r="F44" s="7"/>
      <c r="G44" s="7"/>
      <c r="H44" s="7"/>
      <c r="I44" s="7"/>
      <c r="J44" s="7"/>
      <c r="K44" s="6"/>
      <c r="IU44" s="104"/>
      <c r="IV44" s="105"/>
    </row>
    <row r="47" spans="1:256" x14ac:dyDescent="0.2">
      <c r="A47" s="152"/>
      <c r="B47" s="153"/>
      <c r="C47" s="153"/>
      <c r="D47" s="153"/>
      <c r="E47" s="153"/>
    </row>
    <row r="48" spans="1:256" x14ac:dyDescent="0.2">
      <c r="A48" s="154"/>
      <c r="B48" s="154"/>
      <c r="C48" s="93"/>
      <c r="D48" s="93"/>
      <c r="E48" s="155"/>
      <c r="G48" s="151"/>
    </row>
    <row r="49" spans="1:7" x14ac:dyDescent="0.2">
      <c r="A49" s="154"/>
      <c r="B49" s="154"/>
      <c r="C49" s="93"/>
      <c r="D49" s="93"/>
      <c r="E49" s="155"/>
      <c r="G49" s="151"/>
    </row>
    <row r="50" spans="1:7" x14ac:dyDescent="0.2">
      <c r="A50" s="154"/>
      <c r="B50" s="154"/>
      <c r="C50" s="93"/>
      <c r="D50" s="93"/>
      <c r="E50" s="155"/>
      <c r="G50" s="151"/>
    </row>
    <row r="51" spans="1:7" x14ac:dyDescent="0.2">
      <c r="A51" s="154"/>
      <c r="B51" s="154"/>
      <c r="C51" s="93"/>
      <c r="D51" s="93"/>
      <c r="E51" s="155"/>
      <c r="G51" s="151"/>
    </row>
    <row r="52" spans="1:7" x14ac:dyDescent="0.2">
      <c r="A52" s="154"/>
      <c r="B52" s="154"/>
      <c r="C52" s="93"/>
      <c r="D52" s="93"/>
      <c r="E52" s="155"/>
      <c r="G52" s="151"/>
    </row>
    <row r="53" spans="1:7" x14ac:dyDescent="0.2">
      <c r="A53" s="154"/>
      <c r="B53" s="154"/>
      <c r="C53" s="93"/>
      <c r="D53" s="93"/>
      <c r="E53" s="155"/>
      <c r="G53" s="151"/>
    </row>
    <row r="54" spans="1:7" x14ac:dyDescent="0.2">
      <c r="A54" s="154"/>
      <c r="B54" s="154"/>
      <c r="C54" s="93"/>
      <c r="D54" s="93"/>
      <c r="E54" s="155"/>
      <c r="G54" s="151"/>
    </row>
    <row r="55" spans="1:7" x14ac:dyDescent="0.2">
      <c r="A55" s="154"/>
      <c r="B55" s="154"/>
      <c r="C55" s="93"/>
      <c r="D55" s="93"/>
      <c r="E55" s="155"/>
      <c r="G55" s="151"/>
    </row>
    <row r="56" spans="1:7" x14ac:dyDescent="0.2">
      <c r="A56" s="154"/>
      <c r="B56" s="154"/>
      <c r="C56" s="93"/>
      <c r="D56" s="93"/>
      <c r="E56" s="155"/>
      <c r="G56" s="151"/>
    </row>
    <row r="57" spans="1:7" x14ac:dyDescent="0.2">
      <c r="A57" s="154"/>
      <c r="B57" s="154"/>
      <c r="C57" s="93"/>
      <c r="D57" s="93"/>
      <c r="E57" s="155"/>
      <c r="G57" s="151"/>
    </row>
    <row r="58" spans="1:7" x14ac:dyDescent="0.2">
      <c r="A58" s="154"/>
      <c r="B58" s="154"/>
      <c r="C58" s="93"/>
      <c r="D58" s="93"/>
      <c r="E58" s="155"/>
      <c r="G58" s="151"/>
    </row>
    <row r="59" spans="1:7" x14ac:dyDescent="0.2">
      <c r="A59" s="154"/>
      <c r="B59" s="154"/>
      <c r="C59" s="93"/>
      <c r="D59" s="93"/>
      <c r="E59" s="155"/>
      <c r="G59" s="151"/>
    </row>
    <row r="60" spans="1:7" x14ac:dyDescent="0.2">
      <c r="A60" s="154"/>
      <c r="B60" s="154"/>
      <c r="C60" s="93"/>
      <c r="D60" s="93"/>
      <c r="E60" s="155"/>
    </row>
    <row r="61" spans="1:7" x14ac:dyDescent="0.2">
      <c r="A61" s="154"/>
      <c r="B61" s="154"/>
      <c r="C61" s="93"/>
      <c r="D61" s="93"/>
      <c r="E61" s="155"/>
    </row>
    <row r="62" spans="1:7" x14ac:dyDescent="0.2">
      <c r="A62" s="154"/>
      <c r="B62" s="154"/>
      <c r="C62" s="93"/>
      <c r="D62" s="93"/>
      <c r="E62" s="155"/>
    </row>
    <row r="63" spans="1:7" x14ac:dyDescent="0.2">
      <c r="A63" s="154"/>
      <c r="B63" s="154"/>
      <c r="C63" s="93"/>
      <c r="D63" s="93"/>
      <c r="E63" s="155"/>
    </row>
    <row r="64" spans="1:7" x14ac:dyDescent="0.2">
      <c r="A64" s="154"/>
      <c r="B64" s="154"/>
      <c r="C64" s="93"/>
      <c r="D64" s="93"/>
      <c r="E64" s="155"/>
    </row>
    <row r="65" spans="1:5" x14ac:dyDescent="0.2">
      <c r="A65" s="154"/>
      <c r="B65" s="154"/>
      <c r="C65" s="93"/>
      <c r="D65" s="93"/>
      <c r="E65" s="155"/>
    </row>
    <row r="66" spans="1:5" x14ac:dyDescent="0.2">
      <c r="A66" s="154"/>
      <c r="B66" s="154"/>
      <c r="C66" s="93"/>
      <c r="D66" s="93"/>
      <c r="E66" s="155"/>
    </row>
    <row r="67" spans="1:5" x14ac:dyDescent="0.2">
      <c r="A67" s="154"/>
      <c r="B67" s="154"/>
      <c r="C67" s="93"/>
      <c r="D67" s="93"/>
      <c r="E67" s="93"/>
    </row>
    <row r="68" spans="1:5" x14ac:dyDescent="0.2">
      <c r="A68" s="154"/>
      <c r="B68" s="154"/>
      <c r="C68" s="93"/>
      <c r="D68" s="93"/>
      <c r="E68" s="93"/>
    </row>
    <row r="69" spans="1:5" x14ac:dyDescent="0.2">
      <c r="A69" s="154"/>
      <c r="B69" s="154"/>
      <c r="C69" s="93"/>
      <c r="D69" s="93"/>
      <c r="E69" s="93"/>
    </row>
    <row r="70" spans="1:5" x14ac:dyDescent="0.2">
      <c r="A70" s="154"/>
      <c r="B70" s="154"/>
      <c r="C70" s="93"/>
      <c r="D70" s="93"/>
      <c r="E70" s="93"/>
    </row>
    <row r="71" spans="1:5" x14ac:dyDescent="0.2">
      <c r="A71" s="154"/>
      <c r="B71" s="154"/>
      <c r="C71" s="93"/>
      <c r="D71" s="93"/>
      <c r="E71" s="93"/>
    </row>
    <row r="72" spans="1:5" x14ac:dyDescent="0.2">
      <c r="A72" s="154"/>
      <c r="B72" s="154"/>
      <c r="C72" s="93"/>
      <c r="D72" s="93"/>
      <c r="E72" s="93"/>
    </row>
    <row r="73" spans="1:5" x14ac:dyDescent="0.2">
      <c r="A73" s="154"/>
      <c r="B73" s="154"/>
      <c r="C73" s="93"/>
      <c r="D73" s="93"/>
      <c r="E73" s="93"/>
    </row>
    <row r="74" spans="1:5" x14ac:dyDescent="0.2">
      <c r="A74" s="154"/>
      <c r="B74" s="154"/>
      <c r="C74" s="93"/>
      <c r="D74" s="93"/>
      <c r="E74" s="93"/>
    </row>
    <row r="75" spans="1:5" x14ac:dyDescent="0.2">
      <c r="A75" s="154"/>
      <c r="B75" s="154"/>
      <c r="C75" s="93"/>
      <c r="D75" s="93"/>
      <c r="E75" s="93"/>
    </row>
    <row r="76" spans="1:5" x14ac:dyDescent="0.2">
      <c r="A76" s="152"/>
      <c r="B76" s="153"/>
      <c r="C76" s="153"/>
      <c r="D76" s="153"/>
      <c r="E76" s="153"/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C38:I4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27.7109375" style="6" customWidth="1"/>
    <col min="13" max="14" width="11.42578125" style="6" customWidth="1"/>
    <col min="15" max="15" width="10.5703125" style="6" customWidth="1"/>
    <col min="16" max="16384" width="9.140625" style="6"/>
  </cols>
  <sheetData>
    <row r="1" spans="1:19" ht="15.75" x14ac:dyDescent="0.25">
      <c r="A1" s="102" t="s">
        <v>239</v>
      </c>
      <c r="F1" s="40" t="s">
        <v>82</v>
      </c>
      <c r="H1" s="7">
        <v>1.02</v>
      </c>
      <c r="O1" s="3"/>
      <c r="P1" s="3"/>
      <c r="Q1" s="3"/>
      <c r="R1" s="3"/>
      <c r="S1" s="3"/>
    </row>
    <row r="2" spans="1:19" ht="13.5" customHeight="1" x14ac:dyDescent="0.2">
      <c r="A2" s="68" t="s">
        <v>72</v>
      </c>
      <c r="E2" s="5"/>
      <c r="F2" s="5"/>
      <c r="G2" s="5"/>
      <c r="H2" s="4"/>
      <c r="I2" s="69"/>
      <c r="J2" s="4"/>
      <c r="O2" s="3"/>
      <c r="P2" s="3"/>
      <c r="Q2" s="3"/>
      <c r="R2" s="3"/>
      <c r="S2" s="3"/>
    </row>
    <row r="3" spans="1:19" ht="13.5" customHeight="1" x14ac:dyDescent="0.2">
      <c r="A3" s="24" t="s">
        <v>51</v>
      </c>
      <c r="E3" s="5"/>
      <c r="F3" s="5"/>
      <c r="G3" s="5"/>
      <c r="H3" s="4"/>
      <c r="I3" s="5"/>
      <c r="J3" s="4"/>
      <c r="O3" s="3"/>
      <c r="P3" s="3"/>
      <c r="Q3" s="3"/>
      <c r="R3" s="3"/>
      <c r="S3" s="3"/>
    </row>
    <row r="4" spans="1:19" ht="54" customHeight="1" x14ac:dyDescent="0.2">
      <c r="A4" s="61" t="s">
        <v>18</v>
      </c>
      <c r="B4" s="61" t="s">
        <v>0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27</v>
      </c>
      <c r="M4" s="130"/>
      <c r="N4" s="130"/>
      <c r="O4" s="130"/>
      <c r="P4" s="130"/>
      <c r="Q4" s="3"/>
      <c r="R4" s="3"/>
      <c r="S4" s="3"/>
    </row>
    <row r="5" spans="1:19" ht="13.5" customHeight="1" x14ac:dyDescent="0.2">
      <c r="A5" s="107">
        <v>1301</v>
      </c>
      <c r="B5" s="107" t="s">
        <v>1</v>
      </c>
      <c r="C5" s="26">
        <f>+'(skema1-7_2011 - 11pl)'!C5*'Skema1-7_2011'!$H$1</f>
        <v>4195978.08</v>
      </c>
      <c r="D5" s="26">
        <f>+'(skema1-7_2011 - 11pl)'!D5*'Skema1-7_2011'!$H$1</f>
        <v>149320.08200844307</v>
      </c>
      <c r="E5" s="26">
        <f>+'(skema1-7_2011 - 11pl)'!E5*'Skema1-7_2011'!$H$1</f>
        <v>79300.351220144177</v>
      </c>
      <c r="F5" s="26">
        <f>+'(skema1-7_2011 - 11pl)'!F5*'Skema1-7_2011'!$H$1</f>
        <v>0</v>
      </c>
      <c r="G5" s="26">
        <f>+'(skema1-7_2011 - 11pl)'!G5*'Skema1-7_2011'!$H$1</f>
        <v>28873.820880599997</v>
      </c>
      <c r="H5" s="26">
        <f>+'(skema1-7_2011 - 11pl)'!H5*'Skema1-7_2011'!$H$1</f>
        <v>-2204728.0984341344</v>
      </c>
      <c r="I5" s="26">
        <f>+'(skema1-7_2011 - 11pl)'!I5*'Skema1-7_2011'!$H$1</f>
        <v>-931.27966811220369</v>
      </c>
      <c r="J5" s="62">
        <f>+SUM(C5:E5) - SUM(F5:I5)</f>
        <v>6601384.0704502333</v>
      </c>
      <c r="M5" s="109"/>
      <c r="N5" s="109"/>
      <c r="O5" s="109"/>
      <c r="P5" s="109"/>
      <c r="Q5" s="3"/>
      <c r="R5" s="3"/>
      <c r="S5" s="3"/>
    </row>
    <row r="6" spans="1:19" ht="13.5" customHeight="1" x14ac:dyDescent="0.2">
      <c r="A6" s="25">
        <v>1309</v>
      </c>
      <c r="B6" s="25" t="s">
        <v>2</v>
      </c>
      <c r="C6" s="26">
        <f>+'(skema1-7_2011 - 11pl)'!C6*'Skema1-7_2011'!$H$1</f>
        <v>1647596.82</v>
      </c>
      <c r="D6" s="26">
        <f>+'(skema1-7_2011 - 11pl)'!D6*'Skema1-7_2011'!$H$1</f>
        <v>47310.745243343081</v>
      </c>
      <c r="E6" s="26">
        <f>+'(skema1-7_2011 - 11pl)'!E6*'Skema1-7_2011'!$H$1</f>
        <v>31138.152774905026</v>
      </c>
      <c r="F6" s="26">
        <f>+'(skema1-7_2011 - 11pl)'!F6*'Skema1-7_2011'!$H$1</f>
        <v>0</v>
      </c>
      <c r="G6" s="26">
        <f>+'(skema1-7_2011 - 11pl)'!G6*'Skema1-7_2011'!$H$1</f>
        <v>2746.0986617999997</v>
      </c>
      <c r="H6" s="26">
        <f>+'(skema1-7_2011 - 11pl)'!H6*'Skema1-7_2011'!$H$1</f>
        <v>-41712.205082382083</v>
      </c>
      <c r="I6" s="26">
        <f>+'(skema1-7_2011 - 11pl)'!I6*'Skema1-7_2011'!$H$1</f>
        <v>58904.754743302125</v>
      </c>
      <c r="J6" s="62">
        <f t="shared" ref="J6:J31" si="0">+SUM(C6:E6) - SUM(F6:I6)</f>
        <v>1706107.0696955281</v>
      </c>
      <c r="M6" s="108"/>
      <c r="N6" s="108"/>
      <c r="O6" s="108"/>
      <c r="P6" s="108"/>
      <c r="Q6" s="3"/>
      <c r="R6" s="3"/>
      <c r="S6" s="3"/>
    </row>
    <row r="7" spans="1:19" ht="13.5" customHeight="1" x14ac:dyDescent="0.2">
      <c r="A7" s="25">
        <v>1330</v>
      </c>
      <c r="B7" s="25" t="s">
        <v>3</v>
      </c>
      <c r="C7" s="26">
        <f>+'(skema1-7_2011 - 11pl)'!C7*'Skema1-7_2011'!$H$1</f>
        <v>1931003.82</v>
      </c>
      <c r="D7" s="26">
        <f>+'(skema1-7_2011 - 11pl)'!D7*'Skema1-7_2011'!$H$1</f>
        <v>57033.379723629405</v>
      </c>
      <c r="E7" s="26">
        <f>+'(skema1-7_2011 - 11pl)'!E7*'Skema1-7_2011'!$H$1</f>
        <v>36494.299592108466</v>
      </c>
      <c r="F7" s="26">
        <f>+'(skema1-7_2011 - 11pl)'!F7*'Skema1-7_2011'!$H$1</f>
        <v>0</v>
      </c>
      <c r="G7" s="26">
        <f>+'(skema1-7_2011 - 11pl)'!G7*'Skema1-7_2011'!$H$1</f>
        <v>4643.0991804000005</v>
      </c>
      <c r="H7" s="26">
        <f>+'(skema1-7_2011 - 11pl)'!H7*'Skema1-7_2011'!$H$1</f>
        <v>-127845.57711180004</v>
      </c>
      <c r="I7" s="26">
        <f>+'(skema1-7_2011 - 11pl)'!I7*'Skema1-7_2011'!$H$1</f>
        <v>-5699.7833850325287</v>
      </c>
      <c r="J7" s="62">
        <f t="shared" si="0"/>
        <v>2153433.7606321704</v>
      </c>
      <c r="M7" s="108"/>
      <c r="N7" s="108"/>
      <c r="O7" s="108"/>
      <c r="P7" s="108"/>
      <c r="Q7" s="3"/>
      <c r="R7" s="3"/>
      <c r="S7" s="3"/>
    </row>
    <row r="8" spans="1:19" ht="13.5" customHeight="1" x14ac:dyDescent="0.2">
      <c r="A8" s="25">
        <v>1351</v>
      </c>
      <c r="B8" s="25" t="s">
        <v>4</v>
      </c>
      <c r="C8" s="26">
        <f>+'(skema1-7_2011 - 11pl)'!C8*'Skema1-7_2011'!$H$1</f>
        <v>344537.64</v>
      </c>
      <c r="D8" s="26">
        <f>+'(skema1-7_2011 - 11pl)'!D8*'Skema1-7_2011'!$H$1</f>
        <v>9493.9770584018315</v>
      </c>
      <c r="E8" s="26">
        <f>+'(skema1-7_2011 - 11pl)'!E8*'Skema1-7_2011'!$H$1</f>
        <v>6511.4629627806817</v>
      </c>
      <c r="F8" s="26">
        <f>+'(skema1-7_2011 - 11pl)'!F8*'Skema1-7_2011'!$H$1</f>
        <v>0</v>
      </c>
      <c r="G8" s="26">
        <f>+'(skema1-7_2011 - 11pl)'!G8*'Skema1-7_2011'!$H$1</f>
        <v>0</v>
      </c>
      <c r="H8" s="26">
        <f>+'(skema1-7_2011 - 11pl)'!H8*'Skema1-7_2011'!$H$1</f>
        <v>400.86904740000057</v>
      </c>
      <c r="I8" s="26">
        <f>+'(skema1-7_2011 - 11pl)'!I8*'Skema1-7_2011'!$H$1</f>
        <v>-17954.135047297517</v>
      </c>
      <c r="J8" s="62">
        <f t="shared" si="0"/>
        <v>378096.34602108004</v>
      </c>
      <c r="M8" s="108"/>
      <c r="N8" s="108"/>
      <c r="O8" s="108"/>
      <c r="P8" s="108"/>
      <c r="Q8" s="3"/>
      <c r="R8" s="3"/>
      <c r="S8" s="3"/>
    </row>
    <row r="9" spans="1:19" ht="13.5" customHeight="1" x14ac:dyDescent="0.2">
      <c r="A9" s="25">
        <v>1401</v>
      </c>
      <c r="B9" s="25" t="s">
        <v>5</v>
      </c>
      <c r="C9" s="26">
        <f>+'(skema1-7_2011 - 11pl)'!C9*'Skema1-7_2011'!$H$1</f>
        <v>611580.78</v>
      </c>
      <c r="D9" s="26">
        <f>+'(skema1-7_2011 - 11pl)'!D9*'Skema1-7_2011'!$H$1</f>
        <v>18531.442314029951</v>
      </c>
      <c r="E9" s="26">
        <f>+'(skema1-7_2011 - 11pl)'!E9*'Skema1-7_2011'!$H$1</f>
        <v>11558.347000108666</v>
      </c>
      <c r="F9" s="26">
        <f>+'(skema1-7_2011 - 11pl)'!F9*'Skema1-7_2011'!$H$1</f>
        <v>0</v>
      </c>
      <c r="G9" s="26">
        <f>+'(skema1-7_2011 - 11pl)'!G9*'Skema1-7_2011'!$H$1</f>
        <v>0</v>
      </c>
      <c r="H9" s="26">
        <f>+'(skema1-7_2011 - 11pl)'!H9*'Skema1-7_2011'!$H$1</f>
        <v>-42832.831745999996</v>
      </c>
      <c r="I9" s="26">
        <f>+'(skema1-7_2011 - 11pl)'!I9*'Skema1-7_2011'!$H$1</f>
        <v>-42058.604083559461</v>
      </c>
      <c r="J9" s="62">
        <f t="shared" si="0"/>
        <v>726562.00514369807</v>
      </c>
      <c r="M9" s="108"/>
      <c r="N9" s="108"/>
      <c r="O9" s="108"/>
      <c r="P9" s="108"/>
      <c r="Q9" s="3"/>
      <c r="R9" s="3"/>
      <c r="S9" s="3"/>
    </row>
    <row r="10" spans="1:19" ht="13.5" customHeight="1" x14ac:dyDescent="0.2">
      <c r="A10" s="25">
        <v>1501</v>
      </c>
      <c r="B10" s="25" t="s">
        <v>6</v>
      </c>
      <c r="C10" s="26">
        <f>+'(skema1-7_2011 - 11pl)'!C10*'Skema1-7_2011'!$H$1</f>
        <v>1160979.3</v>
      </c>
      <c r="D10" s="26">
        <f>+'(skema1-7_2011 - 11pl)'!D10*'Skema1-7_2011'!$H$1</f>
        <v>34156.897829207657</v>
      </c>
      <c r="E10" s="26">
        <f>+'(skema1-7_2011 - 11pl)'!E10*'Skema1-7_2011'!$H$1</f>
        <v>21941.483870420714</v>
      </c>
      <c r="F10" s="26">
        <f>+'(skema1-7_2011 - 11pl)'!F10*'Skema1-7_2011'!$H$1</f>
        <v>0</v>
      </c>
      <c r="G10" s="26">
        <f>+'(skema1-7_2011 - 11pl)'!G10*'Skema1-7_2011'!$H$1</f>
        <v>0</v>
      </c>
      <c r="H10" s="26">
        <f>+'(skema1-7_2011 - 11pl)'!H10*'Skema1-7_2011'!$H$1</f>
        <v>-41625.019299000007</v>
      </c>
      <c r="I10" s="26">
        <f>+'(skema1-7_2011 - 11pl)'!I10*'Skema1-7_2011'!$H$1</f>
        <v>-23682.888420943702</v>
      </c>
      <c r="J10" s="62">
        <f t="shared" si="0"/>
        <v>1282385.5894195719</v>
      </c>
      <c r="M10" s="108"/>
      <c r="N10" s="108"/>
      <c r="O10" s="108"/>
      <c r="P10" s="108"/>
      <c r="Q10" s="3"/>
      <c r="R10" s="3"/>
      <c r="S10" s="3"/>
    </row>
    <row r="11" spans="1:19" ht="13.5" customHeight="1" x14ac:dyDescent="0.2">
      <c r="A11" s="25">
        <v>1502</v>
      </c>
      <c r="B11" s="25" t="s">
        <v>7</v>
      </c>
      <c r="C11" s="26">
        <f>+'(skema1-7_2011 - 11pl)'!C11*'Skema1-7_2011'!$H$1</f>
        <v>1407577.56</v>
      </c>
      <c r="D11" s="26">
        <f>+'(skema1-7_2011 - 11pl)'!D11*'Skema1-7_2011'!$H$1</f>
        <v>44504.426270489559</v>
      </c>
      <c r="E11" s="26">
        <f>+'(skema1-7_2011 - 11pl)'!E11*'Skema1-7_2011'!$H$1</f>
        <v>26601.996661906673</v>
      </c>
      <c r="F11" s="26">
        <f>+'(skema1-7_2011 - 11pl)'!F11*'Skema1-7_2011'!$H$1</f>
        <v>0</v>
      </c>
      <c r="G11" s="26">
        <f>+'(skema1-7_2011 - 11pl)'!G11*'Skema1-7_2011'!$H$1</f>
        <v>0</v>
      </c>
      <c r="H11" s="26">
        <f>+'(skema1-7_2011 - 11pl)'!H11*'Skema1-7_2011'!$H$1</f>
        <v>-96153.457226400002</v>
      </c>
      <c r="I11" s="26">
        <f>+'(skema1-7_2011 - 11pl)'!I11*'Skema1-7_2011'!$H$1</f>
        <v>20773.703005358901</v>
      </c>
      <c r="J11" s="62">
        <f t="shared" si="0"/>
        <v>1554063.7371534375</v>
      </c>
      <c r="M11" s="108"/>
      <c r="N11" s="108"/>
      <c r="O11" s="108"/>
      <c r="P11" s="108"/>
      <c r="Q11" s="3"/>
      <c r="R11" s="3"/>
      <c r="S11" s="3"/>
    </row>
    <row r="12" spans="1:19" ht="13.5" customHeight="1" x14ac:dyDescent="0.2">
      <c r="A12" s="25">
        <v>1516</v>
      </c>
      <c r="B12" s="25" t="s">
        <v>8</v>
      </c>
      <c r="C12" s="26">
        <f>+'(skema1-7_2011 - 11pl)'!C12*'Skema1-7_2011'!$H$1</f>
        <v>2833598.7600000002</v>
      </c>
      <c r="D12" s="26">
        <f>+'(skema1-7_2011 - 11pl)'!D12*'Skema1-7_2011'!$H$1</f>
        <v>88044.211479506834</v>
      </c>
      <c r="E12" s="26">
        <f>+'(skema1-7_2011 - 11pl)'!E12*'Skema1-7_2011'!$H$1</f>
        <v>53552.54286709876</v>
      </c>
      <c r="F12" s="26">
        <f>+'(skema1-7_2011 - 11pl)'!F12*'Skema1-7_2011'!$H$1</f>
        <v>0</v>
      </c>
      <c r="G12" s="26">
        <f>+'(skema1-7_2011 - 11pl)'!G12*'Skema1-7_2011'!$H$1</f>
        <v>11642.391842999999</v>
      </c>
      <c r="H12" s="26">
        <f>+'(skema1-7_2011 - 11pl)'!H12*'Skema1-7_2011'!$H$1</f>
        <v>-101099.6059154651</v>
      </c>
      <c r="I12" s="26">
        <f>+'(skema1-7_2011 - 11pl)'!I12*'Skema1-7_2011'!$H$1</f>
        <v>21073.095914181256</v>
      </c>
      <c r="J12" s="62">
        <f t="shared" si="0"/>
        <v>3043579.6325048897</v>
      </c>
      <c r="M12" s="108"/>
      <c r="N12" s="108"/>
      <c r="O12" s="108"/>
      <c r="P12" s="108"/>
      <c r="Q12" s="3"/>
      <c r="R12" s="3"/>
      <c r="S12" s="3"/>
    </row>
    <row r="13" spans="1:19" ht="13.5" customHeight="1" x14ac:dyDescent="0.2">
      <c r="A13" s="25">
        <v>2000</v>
      </c>
      <c r="B13" s="25" t="s">
        <v>9</v>
      </c>
      <c r="C13" s="26">
        <f>+'(skema1-7_2011 - 11pl)'!C13*'Skema1-7_2011'!$H$1</f>
        <v>2334703.5</v>
      </c>
      <c r="D13" s="26">
        <f>+'(skema1-7_2011 - 11pl)'!D13*'Skema1-7_2011'!$H$1</f>
        <v>67616.956067469087</v>
      </c>
      <c r="E13" s="26">
        <f>+'(skema1-7_2011 - 11pl)'!E13*'Skema1-7_2011'!$H$1</f>
        <v>44123.873865637506</v>
      </c>
      <c r="F13" s="26">
        <f>+'(skema1-7_2011 - 11pl)'!F13*'Skema1-7_2011'!$H$1</f>
        <v>0</v>
      </c>
      <c r="G13" s="26">
        <f>+'(skema1-7_2011 - 11pl)'!G13*'Skema1-7_2011'!$H$1</f>
        <v>956.81717100000003</v>
      </c>
      <c r="H13" s="26">
        <f>+'(skema1-7_2011 - 11pl)'!H13*'Skema1-7_2011'!$H$1</f>
        <v>114824.84181008674</v>
      </c>
      <c r="I13" s="26">
        <f>+'(skema1-7_2011 - 11pl)'!I13*'Skema1-7_2011'!$H$1</f>
        <v>5869.0541058756562</v>
      </c>
      <c r="J13" s="62">
        <f t="shared" si="0"/>
        <v>2324793.6168461442</v>
      </c>
      <c r="M13" s="108"/>
      <c r="N13" s="108"/>
      <c r="O13" s="108"/>
      <c r="P13" s="108"/>
      <c r="Q13" s="3"/>
      <c r="R13" s="3"/>
      <c r="S13" s="3"/>
    </row>
    <row r="14" spans="1:19" ht="13.5" customHeight="1" x14ac:dyDescent="0.2">
      <c r="A14" s="25">
        <v>4001</v>
      </c>
      <c r="B14" s="25" t="s">
        <v>11</v>
      </c>
      <c r="C14" s="26">
        <f>+'(skema1-7_2011 - 11pl)'!C14*'Skema1-7_2011'!$H$1</f>
        <v>390300.96</v>
      </c>
      <c r="D14" s="26">
        <f>+'(skema1-7_2011 - 11pl)'!D14*'Skema1-7_2011'!$H$1</f>
        <v>11338.333192841115</v>
      </c>
      <c r="E14" s="26">
        <f>+'(skema1-7_2011 - 11pl)'!E14*'Skema1-7_2011'!$H$1</f>
        <v>7376.3307941783141</v>
      </c>
      <c r="F14" s="26">
        <f>+'(skema1-7_2011 - 11pl)'!F14*'Skema1-7_2011'!$H$1</f>
        <v>0</v>
      </c>
      <c r="G14" s="26">
        <f>+'(skema1-7_2011 - 11pl)'!G14*'Skema1-7_2011'!$H$1</f>
        <v>0</v>
      </c>
      <c r="H14" s="26">
        <f>+'(skema1-7_2011 - 11pl)'!H14*'Skema1-7_2011'!$H$1</f>
        <v>29740.983539999997</v>
      </c>
      <c r="I14" s="26">
        <f>+'(skema1-7_2011 - 11pl)'!I14*'Skema1-7_2011'!$H$1</f>
        <v>-440.08168548054965</v>
      </c>
      <c r="J14" s="62">
        <f t="shared" si="0"/>
        <v>379714.72213249997</v>
      </c>
      <c r="M14" s="108"/>
      <c r="N14" s="108"/>
      <c r="O14" s="108"/>
      <c r="P14" s="108"/>
      <c r="Q14" s="3"/>
      <c r="R14" s="3"/>
      <c r="S14" s="3"/>
    </row>
    <row r="15" spans="1:19" ht="13.5" customHeight="1" x14ac:dyDescent="0.2">
      <c r="A15" s="25">
        <v>2500</v>
      </c>
      <c r="B15" s="25" t="s">
        <v>47</v>
      </c>
      <c r="C15" s="26">
        <f>+'(skema1-7_2011 - 11pl)'!C15*'Skema1-7_2011'!$H$1</f>
        <v>3377033.0931599997</v>
      </c>
      <c r="D15" s="26">
        <f>+'(skema1-7_2011 - 11pl)'!D15*'Skema1-7_2011'!$H$1</f>
        <v>100779.06</v>
      </c>
      <c r="E15" s="26">
        <f>+'(skema1-7_2011 - 11pl)'!E15*'Skema1-7_2011'!$H$1</f>
        <v>138207.96</v>
      </c>
      <c r="F15" s="26">
        <f>+'(skema1-7_2011 - 11pl)'!F15*'Skema1-7_2011'!$H$1</f>
        <v>4231.9800000000005</v>
      </c>
      <c r="G15" s="26">
        <f>+'(skema1-7_2011 - 11pl)'!G15*'Skema1-7_2011'!$H$1</f>
        <v>18019.32</v>
      </c>
      <c r="H15" s="26">
        <f>+'(skema1-7_2011 - 11pl)'!H15*'Skema1-7_2011'!$H$1</f>
        <v>84752.82</v>
      </c>
      <c r="I15" s="26">
        <f>+'(skema1-7_2011 - 11pl)'!I15*'Skema1-7_2011'!$H$1</f>
        <v>-43114.272900000004</v>
      </c>
      <c r="J15" s="62">
        <f t="shared" si="0"/>
        <v>3552130.2660599998</v>
      </c>
      <c r="M15" s="108"/>
      <c r="N15" s="108"/>
      <c r="O15" s="108"/>
      <c r="P15" s="108"/>
      <c r="Q15" s="3"/>
      <c r="R15" s="3"/>
      <c r="S15" s="3"/>
    </row>
    <row r="16" spans="1:19" ht="13.5" customHeight="1" x14ac:dyDescent="0.2">
      <c r="A16" s="25">
        <v>2501</v>
      </c>
      <c r="B16" s="25" t="s">
        <v>10</v>
      </c>
      <c r="C16" s="26">
        <f>+'(skema1-7_2011 - 11pl)'!C16*'Skema1-7_2011'!$H$1</f>
        <v>3194082.06</v>
      </c>
      <c r="D16" s="26">
        <f>+'(skema1-7_2011 - 11pl)'!D16*'Skema1-7_2011'!$H$1</f>
        <v>97851.66</v>
      </c>
      <c r="E16" s="26">
        <f>+'(skema1-7_2011 - 11pl)'!E16*'Skema1-7_2011'!$H$1</f>
        <v>133506.78</v>
      </c>
      <c r="F16" s="26">
        <f>+'(skema1-7_2011 - 11pl)'!F16*'Skema1-7_2011'!$H$1</f>
        <v>10225.5</v>
      </c>
      <c r="G16" s="26">
        <f>+'(skema1-7_2011 - 11pl)'!G16*'Skema1-7_2011'!$H$1</f>
        <v>10610.04</v>
      </c>
      <c r="H16" s="26">
        <f>+'(skema1-7_2011 - 11pl)'!H16*'Skema1-7_2011'!$H$1</f>
        <v>120895.5</v>
      </c>
      <c r="I16" s="26">
        <f>+'(skema1-7_2011 - 11pl)'!I16*'Skema1-7_2011'!$H$1</f>
        <v>43644.254700000005</v>
      </c>
      <c r="J16" s="62">
        <f t="shared" si="0"/>
        <v>3240065.2053</v>
      </c>
      <c r="M16" s="108"/>
      <c r="N16" s="108"/>
      <c r="O16" s="108"/>
      <c r="P16" s="108"/>
      <c r="Q16" s="3"/>
      <c r="R16" s="3"/>
      <c r="S16" s="3"/>
    </row>
    <row r="17" spans="1:19" ht="13.5" customHeight="1" x14ac:dyDescent="0.2">
      <c r="A17" s="25">
        <v>4202</v>
      </c>
      <c r="B17" s="25" t="s">
        <v>12</v>
      </c>
      <c r="C17" s="26">
        <f>+'(skema1-7_2011 - 11pl)'!C17*'Skema1-7_2011'!$H$1</f>
        <v>5766510.8399999999</v>
      </c>
      <c r="D17" s="26">
        <f>+'(skema1-7_2011 - 11pl)'!D17*'Skema1-7_2011'!$H$1</f>
        <v>117985.44</v>
      </c>
      <c r="E17" s="26">
        <f>+'(skema1-7_2011 - 11pl)'!E17*'Skema1-7_2011'!$H$1</f>
        <v>120436.5</v>
      </c>
      <c r="F17" s="26">
        <f>+'(skema1-7_2011 - 11pl)'!F17*'Skema1-7_2011'!$H$1</f>
        <v>5281.56</v>
      </c>
      <c r="G17" s="26">
        <f>+'(skema1-7_2011 - 11pl)'!G17*'Skema1-7_2011'!$H$1</f>
        <v>3983.1</v>
      </c>
      <c r="H17" s="26">
        <f>+'(skema1-7_2011 - 11pl)'!H17*'Skema1-7_2011'!$H$1</f>
        <v>246284.1</v>
      </c>
      <c r="I17" s="26">
        <f>+'(skema1-7_2011 - 11pl)'!I17*'Skema1-7_2011'!$H$1</f>
        <v>-1986.96</v>
      </c>
      <c r="J17" s="62">
        <f t="shared" si="0"/>
        <v>5751370.9800000004</v>
      </c>
      <c r="M17" s="111"/>
      <c r="N17" s="111"/>
      <c r="O17" s="111"/>
      <c r="P17" s="111"/>
      <c r="Q17" s="3"/>
      <c r="R17" s="3"/>
      <c r="S17" s="3"/>
    </row>
    <row r="18" spans="1:19" ht="13.5" customHeight="1" x14ac:dyDescent="0.2">
      <c r="A18" s="25">
        <v>5000</v>
      </c>
      <c r="B18" s="25" t="s">
        <v>48</v>
      </c>
      <c r="C18" s="26">
        <f>+'(skema1-7_2011 - 11pl)'!C18*'Skema1-7_2011'!$H$1</f>
        <v>1766776.68</v>
      </c>
      <c r="D18" s="26">
        <f>+'(skema1-7_2011 - 11pl)'!D18*'Skema1-7_2011'!$H$1</f>
        <v>35203.26</v>
      </c>
      <c r="E18" s="26">
        <f>+'(skema1-7_2011 - 11pl)'!E18*'Skema1-7_2011'!$H$1</f>
        <v>35932.559999999998</v>
      </c>
      <c r="F18" s="26">
        <f>+'(skema1-7_2011 - 11pl)'!F18*'Skema1-7_2011'!$H$1</f>
        <v>2265.42</v>
      </c>
      <c r="G18" s="26">
        <f>+'(skema1-7_2011 - 11pl)'!G18*'Skema1-7_2011'!$H$1</f>
        <v>867</v>
      </c>
      <c r="H18" s="26">
        <f>+'(skema1-7_2011 - 11pl)'!H18*'Skema1-7_2011'!$H$1</f>
        <v>69076.44</v>
      </c>
      <c r="I18" s="26">
        <f>+'(skema1-7_2011 - 11pl)'!I18*'Skema1-7_2011'!$H$1</f>
        <v>1771.74</v>
      </c>
      <c r="J18" s="62">
        <f t="shared" si="0"/>
        <v>1763931.9</v>
      </c>
      <c r="M18" s="111"/>
      <c r="N18" s="111"/>
      <c r="O18" s="111"/>
      <c r="P18" s="111"/>
      <c r="Q18" s="71"/>
      <c r="R18" s="3"/>
      <c r="S18" s="3"/>
    </row>
    <row r="19" spans="1:19" ht="13.5" customHeight="1" x14ac:dyDescent="0.2">
      <c r="A19" s="25">
        <v>5501</v>
      </c>
      <c r="B19" s="25" t="s">
        <v>13</v>
      </c>
      <c r="C19" s="26">
        <f>+'(skema1-7_2011 - 11pl)'!C19*'Skema1-7_2011'!$H$1</f>
        <v>1701047.8800000001</v>
      </c>
      <c r="D19" s="26">
        <f>+'(skema1-7_2011 - 11pl)'!D19*'Skema1-7_2011'!$H$1</f>
        <v>34078.199999999997</v>
      </c>
      <c r="E19" s="26">
        <f>+'(skema1-7_2011 - 11pl)'!E19*'Skema1-7_2011'!$H$1</f>
        <v>34788.120000000003</v>
      </c>
      <c r="F19" s="26">
        <f>+'(skema1-7_2011 - 11pl)'!F19*'Skema1-7_2011'!$H$1</f>
        <v>0</v>
      </c>
      <c r="G19" s="26">
        <f>+'(skema1-7_2011 - 11pl)'!G19*'Skema1-7_2011'!$H$1</f>
        <v>1384.14</v>
      </c>
      <c r="H19" s="26">
        <f>+'(skema1-7_2011 - 11pl)'!H19*'Skema1-7_2011'!$H$1</f>
        <v>65800.2</v>
      </c>
      <c r="I19" s="26">
        <f>+'(skema1-7_2011 - 11pl)'!I19*'Skema1-7_2011'!$H$1</f>
        <v>2241.96</v>
      </c>
      <c r="J19" s="62">
        <f t="shared" si="0"/>
        <v>1700487.9000000001</v>
      </c>
      <c r="M19" s="111"/>
      <c r="N19" s="111"/>
      <c r="O19" s="111"/>
      <c r="P19" s="111"/>
      <c r="Q19" s="71"/>
      <c r="R19" s="3"/>
      <c r="S19" s="3"/>
    </row>
    <row r="20" spans="1:19" ht="13.5" customHeight="1" x14ac:dyDescent="0.2">
      <c r="A20" s="25">
        <v>6007</v>
      </c>
      <c r="B20" s="25" t="s">
        <v>14</v>
      </c>
      <c r="C20" s="26">
        <f>+'(skema1-7_2011 - 11pl)'!C20*'Skema1-7_2011'!$H$1</f>
        <v>1383320.94</v>
      </c>
      <c r="D20" s="26">
        <f>+'(skema1-7_2011 - 11pl)'!D20*'Skema1-7_2011'!$H$1</f>
        <v>33250.980000000003</v>
      </c>
      <c r="E20" s="26">
        <f>+'(skema1-7_2011 - 11pl)'!E20*'Skema1-7_2011'!$H$1</f>
        <v>33940.5</v>
      </c>
      <c r="F20" s="26">
        <f>+'(skema1-7_2011 - 11pl)'!F20*'Skema1-7_2011'!$H$1</f>
        <v>9876.66</v>
      </c>
      <c r="G20" s="26">
        <f>+'(skema1-7_2011 - 11pl)'!G20*'Skema1-7_2011'!$H$1</f>
        <v>1302.54</v>
      </c>
      <c r="H20" s="26">
        <f>+'(skema1-7_2011 - 11pl)'!H20*'Skema1-7_2011'!$H$1</f>
        <v>37445.22</v>
      </c>
      <c r="I20" s="26">
        <f>+'(skema1-7_2011 - 11pl)'!I20*'Skema1-7_2011'!$H$1</f>
        <v>-16975.86</v>
      </c>
      <c r="J20" s="62">
        <f t="shared" si="0"/>
        <v>1418863.8599999999</v>
      </c>
      <c r="M20" s="111"/>
      <c r="N20" s="111"/>
      <c r="O20" s="111"/>
      <c r="P20" s="111"/>
      <c r="Q20" s="71"/>
      <c r="R20" s="3"/>
      <c r="S20" s="3"/>
    </row>
    <row r="21" spans="1:19" ht="13.5" customHeight="1" x14ac:dyDescent="0.2">
      <c r="A21" s="25">
        <v>6008</v>
      </c>
      <c r="B21" s="25" t="s">
        <v>50</v>
      </c>
      <c r="C21" s="26">
        <f>+'(skema1-7_2011 - 11pl)'!C21*'Skema1-7_2011'!$H$1</f>
        <v>1585030.02</v>
      </c>
      <c r="D21" s="26">
        <f>+'(skema1-7_2011 - 11pl)'!D21*'Skema1-7_2011'!$H$1</f>
        <v>27859.260000000002</v>
      </c>
      <c r="E21" s="26">
        <f>+'(skema1-7_2011 - 11pl)'!E21*'Skema1-7_2011'!$H$1</f>
        <v>28438.62</v>
      </c>
      <c r="F21" s="26">
        <f>+'(skema1-7_2011 - 11pl)'!F21*'Skema1-7_2011'!$H$1</f>
        <v>6960.4800000000005</v>
      </c>
      <c r="G21" s="26">
        <f>+'(skema1-7_2011 - 11pl)'!G21*'Skema1-7_2011'!$H$1</f>
        <v>5225.46</v>
      </c>
      <c r="H21" s="26">
        <f>+'(skema1-7_2011 - 11pl)'!H21*'Skema1-7_2011'!$H$1</f>
        <v>67179.240000000005</v>
      </c>
      <c r="I21" s="26">
        <f>+'(skema1-7_2011 - 11pl)'!I21*'Skema1-7_2011'!$H$1</f>
        <v>17027.88</v>
      </c>
      <c r="J21" s="62">
        <f t="shared" si="0"/>
        <v>1544934.84</v>
      </c>
      <c r="M21" s="111"/>
      <c r="N21" s="111"/>
      <c r="O21" s="111"/>
      <c r="P21" s="111"/>
      <c r="Q21" s="3"/>
      <c r="R21" s="3"/>
      <c r="S21" s="3"/>
    </row>
    <row r="22" spans="1:19" ht="13.5" customHeight="1" x14ac:dyDescent="0.2">
      <c r="A22" s="25">
        <v>6013</v>
      </c>
      <c r="B22" s="25" t="s">
        <v>63</v>
      </c>
      <c r="C22" s="26">
        <f>+'(skema1-7_2011 - 11pl)'!C22*'Skema1-7_2011'!$H$1</f>
        <v>90384.24</v>
      </c>
      <c r="D22" s="26">
        <f>+'(skema1-7_2011 - 11pl)'!D22*'Skema1-7_2011'!$H$1</f>
        <v>1769.7</v>
      </c>
      <c r="E22" s="26">
        <f>+'(skema1-7_2011 - 11pl)'!E22*'Skema1-7_2011'!$H$1</f>
        <v>1807.44</v>
      </c>
      <c r="F22" s="26">
        <f>+'(skema1-7_2011 - 11pl)'!F22*'Skema1-7_2011'!$H$1</f>
        <v>0</v>
      </c>
      <c r="G22" s="26">
        <f>+'(skema1-7_2011 - 11pl)'!G22*'Skema1-7_2011'!$H$1</f>
        <v>0</v>
      </c>
      <c r="H22" s="26">
        <f>+'(skema1-7_2011 - 11pl)'!H22*'Skema1-7_2011'!$H$1</f>
        <v>0</v>
      </c>
      <c r="I22" s="26">
        <f>+'(skema1-7_2011 - 11pl)'!I22*'Skema1-7_2011'!$H$1</f>
        <v>-1.02</v>
      </c>
      <c r="J22" s="62">
        <f t="shared" si="0"/>
        <v>93962.400000000009</v>
      </c>
      <c r="M22" s="111"/>
      <c r="N22" s="111"/>
      <c r="O22" s="111"/>
      <c r="P22" s="111"/>
      <c r="Q22" s="3"/>
      <c r="R22" s="3"/>
      <c r="S22" s="3"/>
    </row>
    <row r="23" spans="1:19" ht="13.5" customHeight="1" x14ac:dyDescent="0.2">
      <c r="A23" s="25">
        <v>6006</v>
      </c>
      <c r="B23" s="25" t="s">
        <v>83</v>
      </c>
      <c r="C23" s="26">
        <f>+'(skema1-7_2011 - 11pl)'!C23*'Skema1-7_2011'!$H$1</f>
        <v>831567.24</v>
      </c>
      <c r="D23" s="26">
        <f>+'(skema1-7_2011 - 11pl)'!D23*'Skema1-7_2011'!$H$1</f>
        <v>34397.46</v>
      </c>
      <c r="E23" s="26">
        <f>+'(skema1-7_2011 - 11pl)'!E23*'Skema1-7_2011'!$H$1</f>
        <v>20777.400000000001</v>
      </c>
      <c r="F23" s="26">
        <f>+'(skema1-7_2011 - 11pl)'!F23*'Skema1-7_2011'!$H$1</f>
        <v>0</v>
      </c>
      <c r="G23" s="26">
        <f>+'(skema1-7_2011 - 11pl)'!G23*'Skema1-7_2011'!$H$1</f>
        <v>381.48</v>
      </c>
      <c r="H23" s="26">
        <f>+'(skema1-7_2011 - 11pl)'!H23*'Skema1-7_2011'!$H$1</f>
        <v>29882.940000000002</v>
      </c>
      <c r="I23" s="26">
        <f>+'(skema1-7_2011 - 11pl)'!I23*'Skema1-7_2011'!$H$1</f>
        <v>2682.6</v>
      </c>
      <c r="J23" s="62">
        <f t="shared" si="0"/>
        <v>853795.08</v>
      </c>
      <c r="M23" s="113"/>
      <c r="N23" s="113"/>
      <c r="O23" s="113"/>
      <c r="P23" s="113"/>
      <c r="Q23" s="3"/>
      <c r="R23" s="3"/>
      <c r="S23" s="3"/>
    </row>
    <row r="24" spans="1:19" ht="13.5" customHeight="1" x14ac:dyDescent="0.2">
      <c r="A24" s="25">
        <v>6650</v>
      </c>
      <c r="B24" s="25" t="s">
        <v>84</v>
      </c>
      <c r="C24" s="26">
        <f>+'(skema1-7_2011 - 11pl)'!C24*'Skema1-7_2011'!$H$1</f>
        <v>2025817.92</v>
      </c>
      <c r="D24" s="26">
        <f>+'(skema1-7_2011 - 11pl)'!D24*'Skema1-7_2011'!$H$1</f>
        <v>55644.06</v>
      </c>
      <c r="E24" s="26">
        <f>+'(skema1-7_2011 - 11pl)'!E24*'Skema1-7_2011'!$H$1</f>
        <v>50082</v>
      </c>
      <c r="F24" s="26">
        <f>+'(skema1-7_2011 - 11pl)'!F24*'Skema1-7_2011'!$H$1</f>
        <v>0</v>
      </c>
      <c r="G24" s="26">
        <f>+'(skema1-7_2011 - 11pl)'!G24*'Skema1-7_2011'!$H$1</f>
        <v>3421.08</v>
      </c>
      <c r="H24" s="26">
        <f>+'(skema1-7_2011 - 11pl)'!H24*'Skema1-7_2011'!$H$1</f>
        <v>137100.24</v>
      </c>
      <c r="I24" s="26">
        <f>+'(skema1-7_2011 - 11pl)'!I24*'Skema1-7_2011'!$H$1</f>
        <v>2622.42</v>
      </c>
      <c r="J24" s="62">
        <f t="shared" si="0"/>
        <v>1988400.24</v>
      </c>
      <c r="M24" s="113"/>
      <c r="N24" s="113"/>
      <c r="O24" s="113"/>
      <c r="P24" s="113"/>
      <c r="Q24" s="3"/>
      <c r="R24" s="3"/>
      <c r="S24" s="3"/>
    </row>
    <row r="25" spans="1:19" ht="13.5" customHeight="1" x14ac:dyDescent="0.2">
      <c r="A25" s="25">
        <v>6620</v>
      </c>
      <c r="B25" s="25" t="s">
        <v>68</v>
      </c>
      <c r="C25" s="26">
        <f>+'(skema1-7_2011 - 11pl)'!C25*'Skema1-7_2011'!$H$1</f>
        <v>6047451.1844698731</v>
      </c>
      <c r="D25" s="26">
        <f>+'(skema1-7_2011 - 11pl)'!D25*'Skema1-7_2011'!$H$1</f>
        <v>299244.53999999998</v>
      </c>
      <c r="E25" s="26">
        <f>+'(skema1-7_2011 - 11pl)'!E25*'Skema1-7_2011'!$H$1</f>
        <v>152027.94</v>
      </c>
      <c r="F25" s="26">
        <f>+'(skema1-7_2011 - 11pl)'!F25*'Skema1-7_2011'!$H$1</f>
        <v>0</v>
      </c>
      <c r="G25" s="26">
        <f>+'(skema1-7_2011 - 11pl)'!G25*'Skema1-7_2011'!$H$1</f>
        <v>10911.960000000001</v>
      </c>
      <c r="H25" s="26">
        <f>+'(skema1-7_2011 - 11pl)'!H25*'Skema1-7_2011'!$H$1</f>
        <v>124825.56</v>
      </c>
      <c r="I25" s="26">
        <f>+'(skema1-7_2011 - 11pl)'!I25*'Skema1-7_2011'!$H$1</f>
        <v>39636.18</v>
      </c>
      <c r="J25" s="62">
        <f t="shared" si="0"/>
        <v>6323349.9644698733</v>
      </c>
      <c r="M25" s="113"/>
      <c r="N25" s="113"/>
      <c r="O25" s="113"/>
      <c r="P25" s="113"/>
      <c r="Q25" s="3"/>
      <c r="R25" s="3"/>
      <c r="S25" s="3"/>
    </row>
    <row r="26" spans="1:19" ht="13.5" customHeight="1" x14ac:dyDescent="0.2">
      <c r="A26" s="25">
        <v>7005</v>
      </c>
      <c r="B26" s="25" t="s">
        <v>85</v>
      </c>
      <c r="C26" s="26">
        <f>+'(skema1-7_2011 - 11pl)'!C26*'Skema1-7_2011'!$H$1</f>
        <v>1011076.02</v>
      </c>
      <c r="D26" s="26">
        <f>+'(skema1-7_2011 - 11pl)'!D26*'Skema1-7_2011'!$H$1</f>
        <v>35069.64</v>
      </c>
      <c r="E26" s="26">
        <f>+'(skema1-7_2011 - 11pl)'!E26*'Skema1-7_2011'!$H$1</f>
        <v>25053.24</v>
      </c>
      <c r="F26" s="26">
        <f>+'(skema1-7_2011 - 11pl)'!F26*'Skema1-7_2011'!$H$1</f>
        <v>5250.96</v>
      </c>
      <c r="G26" s="26">
        <f>+'(skema1-7_2011 - 11pl)'!G26*'Skema1-7_2011'!$H$1</f>
        <v>1639.14</v>
      </c>
      <c r="H26" s="26">
        <f>+'(skema1-7_2011 - 11pl)'!H26*'Skema1-7_2011'!$H$1</f>
        <v>37475.82</v>
      </c>
      <c r="I26" s="26">
        <f>+'(skema1-7_2011 - 11pl)'!I26*'Skema1-7_2011'!$H$1</f>
        <v>-17473.62</v>
      </c>
      <c r="J26" s="62">
        <f t="shared" si="0"/>
        <v>1044306.6000000001</v>
      </c>
      <c r="M26" s="113"/>
      <c r="N26" s="113"/>
      <c r="O26" s="113"/>
      <c r="P26" s="113"/>
      <c r="Q26" s="3"/>
      <c r="R26" s="3"/>
      <c r="S26" s="3"/>
    </row>
    <row r="27" spans="1:19" ht="13.5" customHeight="1" x14ac:dyDescent="0.2">
      <c r="A27" s="25">
        <v>6630</v>
      </c>
      <c r="B27" s="25" t="s">
        <v>69</v>
      </c>
      <c r="C27" s="26">
        <f>+'(skema1-7_2011 - 11pl)'!C27*'Skema1-7_2011'!$H$1</f>
        <v>2145689.0564400004</v>
      </c>
      <c r="D27" s="26">
        <f>+'(skema1-7_2011 - 11pl)'!D27*'Skema1-7_2011'!$H$1</f>
        <v>60732.840000000004</v>
      </c>
      <c r="E27" s="26">
        <f>+'(skema1-7_2011 - 11pl)'!E27*'Skema1-7_2011'!$H$1</f>
        <v>52749.3</v>
      </c>
      <c r="F27" s="26">
        <f>+'(skema1-7_2011 - 11pl)'!F27*'Skema1-7_2011'!$H$1</f>
        <v>1.02</v>
      </c>
      <c r="G27" s="26">
        <f>+'(skema1-7_2011 - 11pl)'!G27*'Skema1-7_2011'!$H$1</f>
        <v>1491.24</v>
      </c>
      <c r="H27" s="26">
        <f>+'(skema1-7_2011 - 11pl)'!H27*'Skema1-7_2011'!$H$1</f>
        <v>97908.78</v>
      </c>
      <c r="I27" s="26">
        <f>+'(skema1-7_2011 - 11pl)'!I27*'Skema1-7_2011'!$H$1</f>
        <v>28191.78</v>
      </c>
      <c r="J27" s="62">
        <f t="shared" si="0"/>
        <v>2131578.3764400003</v>
      </c>
      <c r="M27" s="113"/>
      <c r="N27" s="113"/>
      <c r="O27" s="113"/>
      <c r="P27" s="113"/>
      <c r="Q27" s="70"/>
      <c r="R27" s="3"/>
      <c r="S27" s="3"/>
    </row>
    <row r="28" spans="1:19" ht="13.5" customHeight="1" x14ac:dyDescent="0.2">
      <c r="A28" s="25">
        <v>7603</v>
      </c>
      <c r="B28" s="25" t="s">
        <v>15</v>
      </c>
      <c r="C28" s="26">
        <f>+'(skema1-7_2011 - 11pl)'!C28*'Skema1-7_2011'!$H$1</f>
        <v>409392.3</v>
      </c>
      <c r="D28" s="26">
        <f>+'(skema1-7_2011 - 11pl)'!D28*'Skema1-7_2011'!$H$1</f>
        <v>14522.76</v>
      </c>
      <c r="E28" s="26">
        <f>+'(skema1-7_2011 - 11pl)'!E28*'Skema1-7_2011'!$H$1</f>
        <v>15894.66</v>
      </c>
      <c r="F28" s="26">
        <f>+'(skema1-7_2011 - 11pl)'!F28*'Skema1-7_2011'!$H$1</f>
        <v>0</v>
      </c>
      <c r="G28" s="26">
        <f>+'(skema1-7_2011 - 11pl)'!G28*'Skema1-7_2011'!$H$1</f>
        <v>2732.58</v>
      </c>
      <c r="H28" s="26">
        <f>+'(skema1-7_2011 - 11pl)'!H28*'Skema1-7_2011'!$H$1</f>
        <v>21043.62</v>
      </c>
      <c r="I28" s="26">
        <f>+'(skema1-7_2011 - 11pl)'!I28*'Skema1-7_2011'!$H$1</f>
        <v>22347.18</v>
      </c>
      <c r="J28" s="62">
        <f t="shared" si="0"/>
        <v>393686.33999999997</v>
      </c>
      <c r="M28" s="113"/>
      <c r="N28" s="113"/>
      <c r="O28" s="113"/>
      <c r="P28" s="150"/>
      <c r="Q28" s="71"/>
      <c r="R28" s="3"/>
      <c r="S28" s="3"/>
    </row>
    <row r="29" spans="1:19" ht="13.5" customHeight="1" x14ac:dyDescent="0.2">
      <c r="A29" s="25">
        <v>8001</v>
      </c>
      <c r="B29" s="25" t="s">
        <v>46</v>
      </c>
      <c r="C29" s="26">
        <f>+'(skema1-7_2011 - 11pl)'!C29*'Skema1-7_2011'!$H$1</f>
        <v>3843430.38</v>
      </c>
      <c r="D29" s="26">
        <f>+'(skema1-7_2011 - 11pl)'!D29*'Skema1-7_2011'!$H$1</f>
        <v>126400.44</v>
      </c>
      <c r="E29" s="26">
        <f>+'(skema1-7_2011 - 11pl)'!E29*'Skema1-7_2011'!$H$1</f>
        <v>113063.94</v>
      </c>
      <c r="F29" s="26">
        <f>+'(skema1-7_2011 - 11pl)'!F29*'Skema1-7_2011'!$H$1</f>
        <v>1727.3648999999998</v>
      </c>
      <c r="G29" s="26">
        <f>+'(skema1-7_2011 - 11pl)'!G29*'Skema1-7_2011'!$H$1</f>
        <v>30718.32</v>
      </c>
      <c r="H29" s="26">
        <f>+'(skema1-7_2011 - 11pl)'!H29*'Skema1-7_2011'!$H$1</f>
        <v>192921.78</v>
      </c>
      <c r="I29" s="26">
        <f>+'(skema1-7_2011 - 11pl)'!I29*'Skema1-7_2011'!$H$1</f>
        <v>-77341.5</v>
      </c>
      <c r="J29" s="62">
        <f t="shared" si="0"/>
        <v>3934868.7950999998</v>
      </c>
      <c r="M29" s="113"/>
      <c r="N29" s="113"/>
      <c r="O29" s="113"/>
      <c r="P29" s="150"/>
      <c r="Q29" s="3"/>
      <c r="R29" s="3"/>
      <c r="S29" s="3"/>
    </row>
    <row r="30" spans="1:19" ht="13.5" customHeight="1" x14ac:dyDescent="0.2">
      <c r="A30" s="25">
        <v>8003</v>
      </c>
      <c r="B30" s="25" t="s">
        <v>16</v>
      </c>
      <c r="C30" s="26">
        <f>+'(skema1-7_2011 - 11pl)'!C30*'Skema1-7_2011'!$H$1</f>
        <v>961785.54</v>
      </c>
      <c r="D30" s="26">
        <f>+'(skema1-7_2011 - 11pl)'!D30*'Skema1-7_2011'!$H$1</f>
        <v>33684.480000000003</v>
      </c>
      <c r="E30" s="26">
        <f>+'(skema1-7_2011 - 11pl)'!E30*'Skema1-7_2011'!$H$1</f>
        <v>36616.980000000003</v>
      </c>
      <c r="F30" s="26">
        <f>+'(skema1-7_2011 - 11pl)'!F30*'Skema1-7_2011'!$H$1</f>
        <v>1366.0115400000002</v>
      </c>
      <c r="G30" s="26">
        <f>+'(skema1-7_2011 - 11pl)'!G30*'Skema1-7_2011'!$H$1</f>
        <v>2610.1799999999998</v>
      </c>
      <c r="H30" s="26">
        <f>+'(skema1-7_2011 - 11pl)'!H30*'Skema1-7_2011'!$H$1</f>
        <v>67935.06</v>
      </c>
      <c r="I30" s="26">
        <f>+'(skema1-7_2011 - 11pl)'!I30*'Skema1-7_2011'!$H$1</f>
        <v>65290.200000000004</v>
      </c>
      <c r="J30" s="62">
        <f t="shared" si="0"/>
        <v>894885.54845999996</v>
      </c>
      <c r="M30" s="113"/>
      <c r="N30" s="113"/>
      <c r="O30" s="113"/>
      <c r="P30" s="150"/>
      <c r="Q30" s="3"/>
      <c r="R30" s="3"/>
      <c r="S30" s="3"/>
    </row>
    <row r="31" spans="1:19" ht="13.5" customHeight="1" x14ac:dyDescent="0.2">
      <c r="A31" s="25">
        <v>8005</v>
      </c>
      <c r="B31" s="25" t="s">
        <v>17</v>
      </c>
      <c r="C31" s="26">
        <f>+'(skema1-7_2011 - 11pl)'!C31*'Skema1-7_2011'!$H$1</f>
        <v>225507.72</v>
      </c>
      <c r="D31" s="26">
        <f>+'(skema1-7_2011 - 11pl)'!D31*'Skema1-7_2011'!$H$1</f>
        <v>8179.38</v>
      </c>
      <c r="E31" s="26">
        <f>+'(skema1-7_2011 - 11pl)'!E31*'Skema1-7_2011'!$H$1</f>
        <v>14828.76</v>
      </c>
      <c r="F31" s="26">
        <f>+'(skema1-7_2011 - 11pl)'!F31*'Skema1-7_2011'!$H$1</f>
        <v>0</v>
      </c>
      <c r="G31" s="26">
        <f>+'(skema1-7_2011 - 11pl)'!G31*'Skema1-7_2011'!$H$1</f>
        <v>570.18000000000006</v>
      </c>
      <c r="H31" s="26">
        <f>+'(skema1-7_2011 - 11pl)'!H31*'Skema1-7_2011'!$H$1</f>
        <v>11245.5</v>
      </c>
      <c r="I31" s="26">
        <f>+'(skema1-7_2011 - 11pl)'!I31*'Skema1-7_2011'!$H$1</f>
        <v>-10295.880000000001</v>
      </c>
      <c r="J31" s="62">
        <f t="shared" si="0"/>
        <v>246996.06000000003</v>
      </c>
      <c r="M31" s="113"/>
      <c r="N31" s="113"/>
      <c r="O31" s="113"/>
      <c r="P31" s="150"/>
      <c r="Q31" s="3"/>
      <c r="R31" s="3"/>
      <c r="S31" s="3"/>
    </row>
    <row r="32" spans="1:19" ht="13.5" customHeight="1" x14ac:dyDescent="0.2">
      <c r="A32" s="144"/>
      <c r="B32" s="144"/>
      <c r="C32" s="27"/>
      <c r="D32" s="27"/>
      <c r="E32" s="27"/>
      <c r="F32" s="27"/>
      <c r="G32" s="27"/>
      <c r="H32" s="27"/>
      <c r="I32" s="27"/>
      <c r="J32" s="62"/>
      <c r="M32" s="113"/>
      <c r="N32" s="113"/>
      <c r="O32" s="113"/>
      <c r="P32" s="150"/>
      <c r="Q32" s="3"/>
      <c r="R32" s="3"/>
      <c r="S32" s="3"/>
    </row>
    <row r="33" spans="1:19" ht="13.5" customHeight="1" x14ac:dyDescent="0.2">
      <c r="A33" s="144"/>
      <c r="B33" s="144"/>
      <c r="C33" s="27"/>
      <c r="D33" s="27"/>
      <c r="E33" s="27"/>
      <c r="F33" s="27"/>
      <c r="G33" s="27"/>
      <c r="H33" s="27"/>
      <c r="I33" s="27"/>
      <c r="J33" s="62"/>
      <c r="M33" s="113"/>
      <c r="N33" s="113"/>
      <c r="O33" s="113"/>
      <c r="P33" s="113"/>
      <c r="Q33" s="71"/>
      <c r="R33" s="3"/>
      <c r="S33" s="3"/>
    </row>
    <row r="34" spans="1:19" ht="13.5" customHeight="1" x14ac:dyDescent="0.2">
      <c r="A34" s="25"/>
      <c r="B34"/>
      <c r="C34" s="27"/>
      <c r="D34" s="27"/>
      <c r="E34" s="27"/>
      <c r="F34" s="27"/>
      <c r="G34" s="27"/>
      <c r="H34" s="27"/>
      <c r="I34" s="27"/>
      <c r="J34" s="62"/>
      <c r="M34" s="113"/>
      <c r="O34" s="113"/>
      <c r="P34" s="113"/>
      <c r="Q34" s="3"/>
      <c r="R34" s="3"/>
      <c r="S34" s="3"/>
    </row>
    <row r="35" spans="1:19" ht="13.5" customHeight="1" x14ac:dyDescent="0.2">
      <c r="A35" s="28"/>
      <c r="B35" s="28"/>
      <c r="C35" s="29"/>
      <c r="D35" s="29"/>
      <c r="E35" s="29"/>
      <c r="F35" s="29"/>
      <c r="G35" s="29"/>
      <c r="H35" s="29"/>
      <c r="I35" s="29"/>
      <c r="J35" s="31"/>
      <c r="L35" s="3"/>
      <c r="M35" s="113"/>
      <c r="N35" s="113"/>
      <c r="O35" s="113"/>
      <c r="P35" s="113"/>
      <c r="Q35" s="3"/>
      <c r="R35" s="3"/>
      <c r="S35" s="3"/>
    </row>
    <row r="36" spans="1:19" ht="13.5" customHeight="1" x14ac:dyDescent="0.2">
      <c r="A36" s="63"/>
      <c r="B36" s="63" t="s">
        <v>26</v>
      </c>
      <c r="C36" s="31">
        <f>+SUM(C5:C33)</f>
        <v>53223760.334069885</v>
      </c>
      <c r="D36" s="31">
        <f t="shared" ref="D36:I36" si="1">+SUM(D5:D33)</f>
        <v>1644003.6111873616</v>
      </c>
      <c r="E36" s="31">
        <f t="shared" si="1"/>
        <v>1326751.5416092889</v>
      </c>
      <c r="F36" s="31">
        <f t="shared" si="1"/>
        <v>47186.956439999994</v>
      </c>
      <c r="G36" s="31">
        <f t="shared" si="1"/>
        <v>144729.98773679999</v>
      </c>
      <c r="H36" s="31">
        <f t="shared" si="1"/>
        <v>-1099257.2804176945</v>
      </c>
      <c r="I36" s="31">
        <f t="shared" si="1"/>
        <v>74120.917278291978</v>
      </c>
      <c r="J36" s="31">
        <f>SUM(C36:E36)-SUM(F36:I36)</f>
        <v>57027734.905829139</v>
      </c>
      <c r="K36" s="60"/>
      <c r="L36" s="3"/>
      <c r="M36" s="108"/>
      <c r="N36" s="108"/>
      <c r="O36" s="108"/>
      <c r="P36" s="108"/>
      <c r="Q36" s="3"/>
      <c r="R36" s="3"/>
      <c r="S36" s="3"/>
    </row>
    <row r="37" spans="1:19" ht="13.5" customHeight="1" x14ac:dyDescent="0.2">
      <c r="A37" s="32"/>
      <c r="B37" s="18"/>
      <c r="C37" s="33"/>
      <c r="D37" s="33"/>
      <c r="E37" s="33"/>
      <c r="F37" s="33"/>
      <c r="G37" s="33"/>
      <c r="H37" s="33"/>
      <c r="I37" s="33"/>
      <c r="J37" s="33"/>
      <c r="L37" s="3"/>
      <c r="M37" s="108"/>
      <c r="N37" s="108"/>
      <c r="O37" s="108"/>
      <c r="P37" s="108"/>
      <c r="Q37" s="3"/>
      <c r="R37" s="3"/>
      <c r="S37" s="3"/>
    </row>
    <row r="38" spans="1:19" ht="13.5" customHeight="1" x14ac:dyDescent="0.2">
      <c r="A38" s="32"/>
      <c r="B38" s="34" t="s">
        <v>40</v>
      </c>
      <c r="C38" s="35">
        <f t="shared" ref="C38:J38" si="2">SUM(C5:C14)</f>
        <v>16857857.220000003</v>
      </c>
      <c r="D38" s="35">
        <f t="shared" si="2"/>
        <v>527350.45118736173</v>
      </c>
      <c r="E38" s="35">
        <f t="shared" si="2"/>
        <v>318598.841609289</v>
      </c>
      <c r="F38" s="35">
        <f t="shared" si="2"/>
        <v>0</v>
      </c>
      <c r="G38" s="35">
        <f t="shared" si="2"/>
        <v>48862.2277368</v>
      </c>
      <c r="H38" s="35">
        <f t="shared" si="2"/>
        <v>-2511030.1004176945</v>
      </c>
      <c r="I38" s="35">
        <f t="shared" si="2"/>
        <v>15853.835478291978</v>
      </c>
      <c r="J38" s="36">
        <f t="shared" si="2"/>
        <v>20150120.549999256</v>
      </c>
      <c r="L38" s="129"/>
      <c r="M38" s="108"/>
      <c r="N38" s="108"/>
      <c r="O38" s="108"/>
      <c r="P38" s="108"/>
      <c r="Q38" s="3"/>
      <c r="R38" s="3"/>
      <c r="S38" s="3"/>
    </row>
    <row r="39" spans="1:19" ht="13.5" customHeight="1" x14ac:dyDescent="0.2">
      <c r="A39" s="32"/>
      <c r="B39" s="37" t="s">
        <v>41</v>
      </c>
      <c r="C39" s="38">
        <f t="shared" ref="C39:J39" si="3">SUM(C15:C16)</f>
        <v>6571115.1531600002</v>
      </c>
      <c r="D39" s="38">
        <f t="shared" si="3"/>
        <v>198630.72</v>
      </c>
      <c r="E39" s="38">
        <f t="shared" si="3"/>
        <v>271714.74</v>
      </c>
      <c r="F39" s="38">
        <f t="shared" si="3"/>
        <v>14457.48</v>
      </c>
      <c r="G39" s="38">
        <f t="shared" si="3"/>
        <v>28629.360000000001</v>
      </c>
      <c r="H39" s="38">
        <f t="shared" si="3"/>
        <v>205648.32</v>
      </c>
      <c r="I39" s="38">
        <f t="shared" si="3"/>
        <v>529.98180000000139</v>
      </c>
      <c r="J39" s="39">
        <f t="shared" si="3"/>
        <v>6792195.4713599999</v>
      </c>
      <c r="L39" s="129"/>
      <c r="M39" s="113"/>
      <c r="N39" s="113"/>
      <c r="O39" s="113"/>
      <c r="P39" s="113"/>
      <c r="Q39" s="70"/>
      <c r="R39" s="3"/>
      <c r="S39" s="3"/>
    </row>
    <row r="40" spans="1:19" ht="13.5" customHeight="1" x14ac:dyDescent="0.2">
      <c r="A40" s="32"/>
      <c r="B40" s="37" t="s">
        <v>42</v>
      </c>
      <c r="C40" s="38">
        <f t="shared" ref="C40:J40" si="4">SUM(C17:C22)</f>
        <v>12293070.6</v>
      </c>
      <c r="D40" s="38">
        <f t="shared" si="4"/>
        <v>250146.84000000005</v>
      </c>
      <c r="E40" s="38">
        <f t="shared" si="4"/>
        <v>255343.74</v>
      </c>
      <c r="F40" s="38">
        <f t="shared" si="4"/>
        <v>24384.12</v>
      </c>
      <c r="G40" s="38">
        <f t="shared" si="4"/>
        <v>12762.240000000002</v>
      </c>
      <c r="H40" s="38">
        <f t="shared" si="4"/>
        <v>485785.20000000007</v>
      </c>
      <c r="I40" s="38">
        <f t="shared" si="4"/>
        <v>2077.7400000000002</v>
      </c>
      <c r="J40" s="39">
        <f t="shared" si="4"/>
        <v>12273551.880000001</v>
      </c>
      <c r="L40" s="129"/>
      <c r="M40" s="113"/>
      <c r="N40" s="113"/>
      <c r="O40" s="113"/>
      <c r="P40" s="113"/>
      <c r="Q40" s="70"/>
      <c r="R40" s="3"/>
      <c r="S40" s="3"/>
    </row>
    <row r="41" spans="1:19" ht="13.5" customHeight="1" x14ac:dyDescent="0.2">
      <c r="A41" s="32"/>
      <c r="B41" s="37" t="s">
        <v>43</v>
      </c>
      <c r="C41" s="38">
        <f>SUM(C23:C27)</f>
        <v>12061601.420909874</v>
      </c>
      <c r="D41" s="38">
        <f t="shared" ref="D41:J41" si="5">SUM(D23:D27)</f>
        <v>485088.54</v>
      </c>
      <c r="E41" s="38">
        <f t="shared" si="5"/>
        <v>300689.88</v>
      </c>
      <c r="F41" s="38">
        <f t="shared" si="5"/>
        <v>5251.9800000000005</v>
      </c>
      <c r="G41" s="38">
        <f t="shared" si="5"/>
        <v>17844.900000000001</v>
      </c>
      <c r="H41" s="38">
        <f t="shared" si="5"/>
        <v>427193.33999999997</v>
      </c>
      <c r="I41" s="38">
        <f t="shared" si="5"/>
        <v>55659.360000000001</v>
      </c>
      <c r="J41" s="39">
        <f t="shared" si="5"/>
        <v>12341430.260909872</v>
      </c>
      <c r="L41" s="129"/>
      <c r="M41" s="113"/>
      <c r="N41" s="113"/>
      <c r="O41" s="113"/>
      <c r="P41" s="113"/>
      <c r="Q41" s="70"/>
      <c r="R41" s="3"/>
      <c r="S41" s="3"/>
    </row>
    <row r="42" spans="1:19" ht="13.5" customHeight="1" x14ac:dyDescent="0.2">
      <c r="A42" s="40"/>
      <c r="B42" s="41" t="s">
        <v>44</v>
      </c>
      <c r="C42" s="42">
        <f>SUM(C28:C31)</f>
        <v>5440115.9399999995</v>
      </c>
      <c r="D42" s="42">
        <f t="shared" ref="D42:J42" si="6">SUM(D28:D31)</f>
        <v>182787.06000000003</v>
      </c>
      <c r="E42" s="42">
        <f t="shared" si="6"/>
        <v>180404.34000000003</v>
      </c>
      <c r="F42" s="42">
        <f t="shared" si="6"/>
        <v>3093.37644</v>
      </c>
      <c r="G42" s="42">
        <f t="shared" si="6"/>
        <v>36631.26</v>
      </c>
      <c r="H42" s="42">
        <f t="shared" si="6"/>
        <v>293145.95999999996</v>
      </c>
      <c r="I42" s="42">
        <f t="shared" si="6"/>
        <v>0</v>
      </c>
      <c r="J42" s="43">
        <f t="shared" si="6"/>
        <v>5470436.7435599994</v>
      </c>
      <c r="L42" s="129"/>
      <c r="M42" s="115"/>
      <c r="N42" s="115"/>
      <c r="O42" s="115"/>
      <c r="P42" s="115"/>
      <c r="Q42" s="70"/>
      <c r="R42" s="3"/>
      <c r="S42" s="3"/>
    </row>
    <row r="43" spans="1:19" ht="13.5" customHeight="1" x14ac:dyDescent="0.2">
      <c r="A43" s="40"/>
      <c r="B43" s="30" t="s">
        <v>26</v>
      </c>
      <c r="C43" s="116">
        <f>+SUM(C38:C42)</f>
        <v>53223760.334069878</v>
      </c>
      <c r="D43" s="117">
        <f t="shared" ref="D43:J43" si="7">+SUM(D38:D42)</f>
        <v>1644003.6111873619</v>
      </c>
      <c r="E43" s="117">
        <f t="shared" si="7"/>
        <v>1326751.5416092889</v>
      </c>
      <c r="F43" s="117">
        <f t="shared" si="7"/>
        <v>47186.956440000002</v>
      </c>
      <c r="G43" s="117">
        <f t="shared" si="7"/>
        <v>144729.98773680002</v>
      </c>
      <c r="H43" s="117">
        <f t="shared" si="7"/>
        <v>-1099257.2804176947</v>
      </c>
      <c r="I43" s="117">
        <f t="shared" si="7"/>
        <v>74120.917278291978</v>
      </c>
      <c r="J43" s="118">
        <f t="shared" si="7"/>
        <v>57027734.905829132</v>
      </c>
      <c r="L43" s="3"/>
      <c r="M43" s="131"/>
      <c r="N43" s="131"/>
      <c r="O43" s="131"/>
      <c r="P43" s="131"/>
      <c r="Q43" s="70"/>
      <c r="R43" s="3"/>
      <c r="S43" s="3"/>
    </row>
    <row r="44" spans="1:19" ht="13.5" customHeight="1" x14ac:dyDescent="0.2">
      <c r="C44" s="72"/>
      <c r="O44" s="3"/>
      <c r="P44" s="3"/>
      <c r="Q44" s="3"/>
      <c r="R44" s="3"/>
      <c r="S44" s="3"/>
    </row>
    <row r="45" spans="1:19" ht="13.5" customHeight="1" x14ac:dyDescent="0.2">
      <c r="B45" s="20"/>
      <c r="C45" s="20"/>
      <c r="D45" s="20"/>
      <c r="E45" s="20"/>
      <c r="F45" s="20"/>
      <c r="G45" s="20"/>
      <c r="H45" s="20"/>
      <c r="I45" s="20"/>
      <c r="J45" s="6"/>
      <c r="O45" s="3"/>
      <c r="P45" s="3"/>
      <c r="Q45" s="3"/>
      <c r="R45" s="3"/>
      <c r="S45" s="3"/>
    </row>
    <row r="46" spans="1:19" ht="13.5" customHeight="1" x14ac:dyDescent="0.2">
      <c r="B46" s="20"/>
      <c r="C46" s="20"/>
      <c r="D46" s="20"/>
      <c r="E46" s="20"/>
      <c r="F46" s="20"/>
      <c r="G46" s="20"/>
      <c r="H46" s="20"/>
      <c r="I46" s="20"/>
      <c r="J46" s="20"/>
      <c r="O46" s="3"/>
      <c r="P46" s="3"/>
      <c r="Q46" s="3"/>
      <c r="R46" s="3"/>
      <c r="S46" s="3"/>
    </row>
    <row r="47" spans="1:19" ht="13.5" customHeight="1" x14ac:dyDescent="0.2">
      <c r="C47" s="20"/>
      <c r="D47" s="20"/>
      <c r="E47" s="20"/>
      <c r="F47" s="20"/>
      <c r="G47" s="20"/>
      <c r="H47" s="20"/>
      <c r="I47" s="20"/>
      <c r="J47" s="20"/>
      <c r="O47" s="3"/>
      <c r="P47" s="3"/>
      <c r="Q47" s="3"/>
      <c r="R47" s="3"/>
      <c r="S47" s="3"/>
    </row>
    <row r="48" spans="1:19" ht="13.5" customHeight="1" x14ac:dyDescent="0.2">
      <c r="O48" s="3"/>
      <c r="P48" s="3"/>
      <c r="Q48" s="3"/>
      <c r="R48" s="3"/>
      <c r="S48" s="3"/>
    </row>
    <row r="49" spans="15:19" ht="13.5" customHeight="1" x14ac:dyDescent="0.2">
      <c r="O49" s="3"/>
      <c r="P49" s="3"/>
      <c r="Q49" s="3"/>
      <c r="R49" s="3"/>
      <c r="S49" s="3"/>
    </row>
    <row r="50" spans="15:19" ht="13.5" customHeight="1" x14ac:dyDescent="0.2">
      <c r="O50" s="3"/>
      <c r="P50" s="3"/>
      <c r="Q50" s="3"/>
      <c r="R50" s="3"/>
      <c r="S50" s="3"/>
    </row>
    <row r="51" spans="15:19" ht="13.5" customHeight="1" x14ac:dyDescent="0.2">
      <c r="O51" s="3"/>
      <c r="P51" s="3"/>
      <c r="Q51" s="3"/>
      <c r="R51" s="3"/>
      <c r="S51" s="3"/>
    </row>
    <row r="52" spans="15:19" x14ac:dyDescent="0.2">
      <c r="O52" s="3"/>
      <c r="P52" s="3"/>
      <c r="Q52" s="3"/>
      <c r="R52" s="3"/>
      <c r="S52" s="3"/>
    </row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139" customWidth="1"/>
    <col min="13" max="13" width="9.140625" style="139"/>
    <col min="14" max="14" width="8.5703125" style="139" customWidth="1"/>
    <col min="15" max="15" width="9.140625" style="139" customWidth="1"/>
    <col min="16" max="17" width="9.140625" style="139"/>
    <col min="18" max="16384" width="9.140625" style="6"/>
  </cols>
  <sheetData>
    <row r="1" spans="1:19" ht="15.75" x14ac:dyDescent="0.25">
      <c r="A1" s="102" t="str">
        <f>+'Skema1-7_2011'!A1</f>
        <v xml:space="preserve">Endelig version -21. februar 2014 </v>
      </c>
      <c r="F1" s="40"/>
      <c r="N1" s="140"/>
      <c r="O1" s="140"/>
      <c r="P1" s="140"/>
      <c r="Q1" s="140"/>
      <c r="R1" s="3"/>
    </row>
    <row r="2" spans="1:19" ht="13.5" customHeight="1" x14ac:dyDescent="0.2">
      <c r="A2" s="68" t="s">
        <v>73</v>
      </c>
      <c r="E2" s="5"/>
      <c r="F2" s="5"/>
      <c r="G2" s="5"/>
      <c r="H2" s="4"/>
      <c r="I2" s="69"/>
      <c r="J2" s="4"/>
      <c r="N2" s="140"/>
      <c r="O2" s="140"/>
      <c r="P2" s="140"/>
      <c r="Q2" s="140"/>
      <c r="R2" s="3"/>
    </row>
    <row r="3" spans="1:19" ht="13.5" customHeight="1" x14ac:dyDescent="0.2">
      <c r="A3" s="24" t="s">
        <v>52</v>
      </c>
      <c r="E3" s="5"/>
      <c r="F3" s="5"/>
      <c r="G3" s="5"/>
      <c r="H3" s="4"/>
      <c r="I3" s="5"/>
      <c r="J3" s="4"/>
      <c r="N3" s="140"/>
      <c r="O3" s="140"/>
      <c r="P3" s="140"/>
      <c r="Q3" s="140"/>
      <c r="R3" s="3"/>
    </row>
    <row r="4" spans="1:19" ht="54" customHeight="1" x14ac:dyDescent="0.2">
      <c r="A4" s="61" t="s">
        <v>18</v>
      </c>
      <c r="B4" s="61" t="s">
        <v>0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27</v>
      </c>
      <c r="N4" s="140"/>
      <c r="O4" s="140"/>
      <c r="P4" s="140"/>
      <c r="Q4" s="140"/>
      <c r="R4" s="3"/>
    </row>
    <row r="5" spans="1:19" ht="13.5" customHeight="1" x14ac:dyDescent="0.2">
      <c r="A5" s="107">
        <v>1301</v>
      </c>
      <c r="B5" s="107" t="s">
        <v>1</v>
      </c>
      <c r="C5" s="38">
        <v>4269891.0628800001</v>
      </c>
      <c r="D5" s="38">
        <v>154572.51031653536</v>
      </c>
      <c r="E5" s="38">
        <v>275031.75251492765</v>
      </c>
      <c r="F5" s="38">
        <v>0</v>
      </c>
      <c r="G5" s="38">
        <v>40242.033900000002</v>
      </c>
      <c r="H5" s="38">
        <v>-1875007.0549432074</v>
      </c>
      <c r="I5" s="38">
        <v>-3401</v>
      </c>
      <c r="J5" s="62">
        <f t="shared" ref="J5:J31" si="0">SUM(C5:E5)-SUM(F5:I5)</f>
        <v>6537661.3467546711</v>
      </c>
      <c r="R5" s="139"/>
      <c r="S5" s="139"/>
    </row>
    <row r="6" spans="1:19" ht="13.5" customHeight="1" x14ac:dyDescent="0.2">
      <c r="A6" s="25">
        <v>1309</v>
      </c>
      <c r="B6" s="25" t="s">
        <v>2</v>
      </c>
      <c r="C6" s="38">
        <v>1658913.4921499998</v>
      </c>
      <c r="D6" s="38">
        <v>24729.115133695108</v>
      </c>
      <c r="E6" s="38">
        <v>106853.75301095723</v>
      </c>
      <c r="F6" s="38">
        <v>0</v>
      </c>
      <c r="G6" s="38">
        <v>2027.788</v>
      </c>
      <c r="H6" s="38">
        <v>-56060.291927089842</v>
      </c>
      <c r="I6" s="38">
        <v>109557</v>
      </c>
      <c r="J6" s="62">
        <f t="shared" si="0"/>
        <v>1734971.8642217419</v>
      </c>
      <c r="R6" s="139"/>
      <c r="S6" s="139"/>
    </row>
    <row r="7" spans="1:19" ht="13.5" customHeight="1" x14ac:dyDescent="0.2">
      <c r="A7" s="25">
        <v>1330</v>
      </c>
      <c r="B7" s="25" t="s">
        <v>3</v>
      </c>
      <c r="C7" s="38">
        <v>1950772.9666599999</v>
      </c>
      <c r="D7" s="38">
        <v>32534.176336166864</v>
      </c>
      <c r="E7" s="38">
        <v>125652.97331435051</v>
      </c>
      <c r="F7" s="38">
        <v>0</v>
      </c>
      <c r="G7" s="38">
        <v>3456.2087700000002</v>
      </c>
      <c r="H7" s="38">
        <v>-116002.20796796103</v>
      </c>
      <c r="I7" s="38">
        <v>72101</v>
      </c>
      <c r="J7" s="62">
        <f t="shared" si="0"/>
        <v>2149405.1155084781</v>
      </c>
      <c r="R7" s="139"/>
      <c r="S7" s="139"/>
    </row>
    <row r="8" spans="1:19" ht="13.5" customHeight="1" x14ac:dyDescent="0.2">
      <c r="A8" s="25">
        <v>1351</v>
      </c>
      <c r="B8" s="25" t="s">
        <v>4</v>
      </c>
      <c r="C8" s="38">
        <v>299031.76734000002</v>
      </c>
      <c r="D8" s="38">
        <v>3184.8456322392258</v>
      </c>
      <c r="E8" s="38">
        <v>19261.201238629266</v>
      </c>
      <c r="F8" s="38">
        <v>0</v>
      </c>
      <c r="G8" s="38">
        <v>0</v>
      </c>
      <c r="H8" s="38">
        <v>-479.87099999999919</v>
      </c>
      <c r="I8" s="38">
        <v>-48304</v>
      </c>
      <c r="J8" s="62">
        <f t="shared" si="0"/>
        <v>370261.68521086854</v>
      </c>
      <c r="R8" s="139"/>
      <c r="S8" s="139"/>
    </row>
    <row r="9" spans="1:19" ht="13.5" customHeight="1" x14ac:dyDescent="0.2">
      <c r="A9" s="25">
        <v>1401</v>
      </c>
      <c r="B9" s="25" t="s">
        <v>5</v>
      </c>
      <c r="C9" s="38">
        <v>495725.71022000001</v>
      </c>
      <c r="D9" s="38">
        <v>10498.625610467112</v>
      </c>
      <c r="E9" s="38">
        <v>31930.629807813777</v>
      </c>
      <c r="F9" s="38">
        <v>0</v>
      </c>
      <c r="G9" s="38">
        <v>0</v>
      </c>
      <c r="H9" s="38">
        <v>-63429.099000000002</v>
      </c>
      <c r="I9" s="38">
        <v>-105026</v>
      </c>
      <c r="J9" s="62">
        <f t="shared" si="0"/>
        <v>706610.06463828078</v>
      </c>
      <c r="R9" s="139"/>
      <c r="S9" s="139"/>
    </row>
    <row r="10" spans="1:19" ht="13.5" customHeight="1" x14ac:dyDescent="0.2">
      <c r="A10" s="25">
        <v>1501</v>
      </c>
      <c r="B10" s="25" t="s">
        <v>6</v>
      </c>
      <c r="C10" s="38">
        <v>1141839.0315000003</v>
      </c>
      <c r="D10" s="38">
        <v>19055.995694862471</v>
      </c>
      <c r="E10" s="38">
        <v>73548.00984350509</v>
      </c>
      <c r="F10" s="38">
        <v>0</v>
      </c>
      <c r="G10" s="38">
        <v>0</v>
      </c>
      <c r="H10" s="38">
        <v>-46172.729100000004</v>
      </c>
      <c r="I10" s="38">
        <v>-13082</v>
      </c>
      <c r="J10" s="62">
        <f t="shared" si="0"/>
        <v>1293697.7661383678</v>
      </c>
      <c r="R10" s="139"/>
      <c r="S10" s="139"/>
    </row>
    <row r="11" spans="1:19" ht="13.5" customHeight="1" x14ac:dyDescent="0.2">
      <c r="A11" s="25">
        <v>1502</v>
      </c>
      <c r="B11" s="25" t="s">
        <v>7</v>
      </c>
      <c r="C11" s="38">
        <v>1456429.8332100001</v>
      </c>
      <c r="D11" s="38">
        <v>38220.530624122199</v>
      </c>
      <c r="E11" s="38">
        <v>93811.397889058397</v>
      </c>
      <c r="F11" s="38">
        <v>0</v>
      </c>
      <c r="G11" s="38">
        <v>0</v>
      </c>
      <c r="H11" s="38">
        <v>-139578.74725235999</v>
      </c>
      <c r="I11" s="38">
        <v>-649</v>
      </c>
      <c r="J11" s="62">
        <f t="shared" si="0"/>
        <v>1728689.5089755405</v>
      </c>
      <c r="R11" s="139"/>
      <c r="S11" s="139"/>
    </row>
    <row r="12" spans="1:19" ht="13.5" customHeight="1" x14ac:dyDescent="0.2">
      <c r="A12" s="25">
        <v>1516</v>
      </c>
      <c r="B12" s="25" t="s">
        <v>8</v>
      </c>
      <c r="C12" s="38">
        <v>2881159.3345300001</v>
      </c>
      <c r="D12" s="38">
        <v>64615.659276491519</v>
      </c>
      <c r="E12" s="38">
        <v>185580.91749442794</v>
      </c>
      <c r="F12" s="38">
        <v>0</v>
      </c>
      <c r="G12" s="38">
        <v>11304.254860000001</v>
      </c>
      <c r="H12" s="38">
        <v>-104898.42501599467</v>
      </c>
      <c r="I12" s="38">
        <v>40692</v>
      </c>
      <c r="J12" s="62">
        <f t="shared" si="0"/>
        <v>3184258.0814569141</v>
      </c>
      <c r="R12" s="139"/>
      <c r="S12" s="139"/>
    </row>
    <row r="13" spans="1:19" ht="13.5" customHeight="1" x14ac:dyDescent="0.2">
      <c r="A13" s="25">
        <v>2000</v>
      </c>
      <c r="B13" s="25" t="s">
        <v>9</v>
      </c>
      <c r="C13" s="38">
        <v>2266563.8234000001</v>
      </c>
      <c r="D13" s="38">
        <v>34204.880533834163</v>
      </c>
      <c r="E13" s="38">
        <v>145993.65917222612</v>
      </c>
      <c r="F13" s="38">
        <v>0</v>
      </c>
      <c r="G13" s="38">
        <v>973.51773000000003</v>
      </c>
      <c r="H13" s="38">
        <v>110267.88775337322</v>
      </c>
      <c r="I13" s="38">
        <v>-31844</v>
      </c>
      <c r="J13" s="62">
        <f t="shared" si="0"/>
        <v>2367364.9576226869</v>
      </c>
      <c r="R13" s="139"/>
      <c r="S13" s="139"/>
    </row>
    <row r="14" spans="1:19" ht="13.5" customHeight="1" x14ac:dyDescent="0.2">
      <c r="A14" s="25">
        <v>4001</v>
      </c>
      <c r="B14" s="25" t="s">
        <v>11</v>
      </c>
      <c r="C14" s="38">
        <v>382632.33912000002</v>
      </c>
      <c r="D14" s="38">
        <v>5995.0407807577467</v>
      </c>
      <c r="E14" s="38">
        <v>24646.07205366945</v>
      </c>
      <c r="F14" s="38">
        <v>0</v>
      </c>
      <c r="G14" s="38">
        <v>0</v>
      </c>
      <c r="H14" s="38">
        <v>29123</v>
      </c>
      <c r="I14" s="38">
        <v>-1145</v>
      </c>
      <c r="J14" s="62">
        <f t="shared" si="0"/>
        <v>385295.45195442718</v>
      </c>
      <c r="R14" s="139"/>
      <c r="S14" s="139"/>
    </row>
    <row r="15" spans="1:19" ht="13.5" customHeight="1" x14ac:dyDescent="0.2">
      <c r="A15" s="25">
        <v>2500</v>
      </c>
      <c r="B15" s="25" t="s">
        <v>47</v>
      </c>
      <c r="C15" s="38">
        <v>3525217.1740000001</v>
      </c>
      <c r="D15" s="38">
        <v>111124</v>
      </c>
      <c r="E15" s="38">
        <v>141290</v>
      </c>
      <c r="F15" s="38">
        <v>3947</v>
      </c>
      <c r="G15" s="38">
        <v>20197.974999999999</v>
      </c>
      <c r="H15" s="38">
        <v>105623.58</v>
      </c>
      <c r="I15" s="38">
        <v>-44834</v>
      </c>
      <c r="J15" s="62">
        <f t="shared" si="0"/>
        <v>3692696.6189999999</v>
      </c>
      <c r="R15" s="139"/>
      <c r="S15" s="139"/>
    </row>
    <row r="16" spans="1:19" ht="13.5" customHeight="1" x14ac:dyDescent="0.2">
      <c r="A16" s="25">
        <v>2501</v>
      </c>
      <c r="B16" s="25" t="s">
        <v>10</v>
      </c>
      <c r="C16" s="38">
        <v>3229582.5480000004</v>
      </c>
      <c r="D16" s="38">
        <v>104229</v>
      </c>
      <c r="E16" s="38">
        <v>134553</v>
      </c>
      <c r="F16" s="38">
        <v>10573</v>
      </c>
      <c r="G16" s="38">
        <v>8898</v>
      </c>
      <c r="H16" s="38">
        <v>130012.91</v>
      </c>
      <c r="I16" s="38">
        <v>44834</v>
      </c>
      <c r="J16" s="62">
        <f t="shared" si="0"/>
        <v>3274046.6380000003</v>
      </c>
      <c r="R16" s="139"/>
      <c r="S16" s="139"/>
    </row>
    <row r="17" spans="1:19" ht="13.5" customHeight="1" x14ac:dyDescent="0.2">
      <c r="A17" s="25">
        <v>4202</v>
      </c>
      <c r="B17" s="25" t="s">
        <v>12</v>
      </c>
      <c r="C17" s="38">
        <v>5952073</v>
      </c>
      <c r="D17" s="38">
        <v>188739</v>
      </c>
      <c r="E17" s="38">
        <v>127477</v>
      </c>
      <c r="F17" s="38">
        <v>2909</v>
      </c>
      <c r="G17" s="38">
        <v>16721</v>
      </c>
      <c r="H17" s="38">
        <v>251683</v>
      </c>
      <c r="I17" s="38">
        <v>-1952</v>
      </c>
      <c r="J17" s="62">
        <f t="shared" si="0"/>
        <v>5998928</v>
      </c>
      <c r="R17" s="139"/>
      <c r="S17" s="139"/>
    </row>
    <row r="18" spans="1:19" ht="13.5" customHeight="1" x14ac:dyDescent="0.2">
      <c r="A18" s="25">
        <v>5000</v>
      </c>
      <c r="B18" s="25" t="s">
        <v>48</v>
      </c>
      <c r="C18" s="38">
        <v>1784665</v>
      </c>
      <c r="D18" s="38">
        <v>55007</v>
      </c>
      <c r="E18" s="38">
        <v>37153</v>
      </c>
      <c r="F18" s="38">
        <v>2070</v>
      </c>
      <c r="G18" s="38">
        <v>4892</v>
      </c>
      <c r="H18" s="38">
        <v>88975</v>
      </c>
      <c r="I18" s="38">
        <v>2060</v>
      </c>
      <c r="J18" s="62">
        <f t="shared" si="0"/>
        <v>1778828</v>
      </c>
      <c r="R18" s="139"/>
      <c r="S18" s="139"/>
    </row>
    <row r="19" spans="1:19" ht="13.5" customHeight="1" x14ac:dyDescent="0.2">
      <c r="A19" s="25">
        <v>5501</v>
      </c>
      <c r="B19" s="25" t="s">
        <v>13</v>
      </c>
      <c r="C19" s="38">
        <v>1711086</v>
      </c>
      <c r="D19" s="38">
        <v>52820</v>
      </c>
      <c r="E19" s="38">
        <v>35676</v>
      </c>
      <c r="F19" s="38">
        <v>2127</v>
      </c>
      <c r="G19" s="38">
        <v>2680</v>
      </c>
      <c r="H19" s="38">
        <v>63907</v>
      </c>
      <c r="I19" s="38">
        <v>197</v>
      </c>
      <c r="J19" s="62">
        <f t="shared" si="0"/>
        <v>1730671</v>
      </c>
      <c r="L19" s="140"/>
      <c r="M19" s="140"/>
      <c r="N19" s="140"/>
      <c r="O19" s="140"/>
      <c r="P19" s="140"/>
      <c r="R19" s="139"/>
      <c r="S19" s="139"/>
    </row>
    <row r="20" spans="1:19" ht="13.5" customHeight="1" x14ac:dyDescent="0.2">
      <c r="A20" s="25">
        <v>6007</v>
      </c>
      <c r="B20" s="25" t="s">
        <v>14</v>
      </c>
      <c r="C20" s="38">
        <v>1385973</v>
      </c>
      <c r="D20" s="38">
        <v>44172</v>
      </c>
      <c r="E20" s="38">
        <v>29834</v>
      </c>
      <c r="F20" s="38">
        <v>14706</v>
      </c>
      <c r="G20" s="38">
        <v>1578</v>
      </c>
      <c r="H20" s="38">
        <v>41057</v>
      </c>
      <c r="I20" s="38">
        <v>-16748</v>
      </c>
      <c r="J20" s="62">
        <f t="shared" si="0"/>
        <v>1419386</v>
      </c>
      <c r="L20" s="140"/>
      <c r="M20" s="33"/>
      <c r="N20" s="33"/>
      <c r="O20" s="140"/>
      <c r="P20" s="140"/>
      <c r="R20" s="139"/>
      <c r="S20" s="139"/>
    </row>
    <row r="21" spans="1:19" ht="13.5" customHeight="1" x14ac:dyDescent="0.2">
      <c r="A21" s="25">
        <v>6008</v>
      </c>
      <c r="B21" s="25" t="s">
        <v>50</v>
      </c>
      <c r="C21" s="38">
        <v>1658956</v>
      </c>
      <c r="D21" s="38">
        <v>51191</v>
      </c>
      <c r="E21" s="38">
        <v>34575</v>
      </c>
      <c r="F21" s="38">
        <v>9196</v>
      </c>
      <c r="G21" s="38">
        <v>5806</v>
      </c>
      <c r="H21" s="38">
        <v>63932</v>
      </c>
      <c r="I21" s="38">
        <v>17052</v>
      </c>
      <c r="J21" s="62">
        <f t="shared" si="0"/>
        <v>1648736</v>
      </c>
      <c r="L21" s="140"/>
      <c r="M21" s="33"/>
      <c r="N21" s="33"/>
      <c r="O21" s="140"/>
      <c r="P21" s="140"/>
      <c r="R21" s="139"/>
      <c r="S21" s="139"/>
    </row>
    <row r="22" spans="1:19" ht="13.5" customHeight="1" x14ac:dyDescent="0.2">
      <c r="A22" s="25">
        <v>6013</v>
      </c>
      <c r="B22" s="25" t="s">
        <v>63</v>
      </c>
      <c r="C22" s="38">
        <v>104394</v>
      </c>
      <c r="D22" s="38">
        <v>3160</v>
      </c>
      <c r="E22" s="38">
        <v>2133</v>
      </c>
      <c r="F22" s="38">
        <v>0</v>
      </c>
      <c r="G22" s="38">
        <v>0</v>
      </c>
      <c r="H22" s="38">
        <v>0</v>
      </c>
      <c r="I22" s="38">
        <v>-1</v>
      </c>
      <c r="J22" s="62">
        <f t="shared" si="0"/>
        <v>109688</v>
      </c>
      <c r="L22" s="140"/>
      <c r="M22" s="140"/>
      <c r="N22" s="140"/>
      <c r="O22" s="140"/>
      <c r="P22" s="140"/>
      <c r="R22" s="139"/>
      <c r="S22" s="139"/>
    </row>
    <row r="23" spans="1:19" ht="13.5" customHeight="1" x14ac:dyDescent="0.2">
      <c r="A23" s="25">
        <v>6006</v>
      </c>
      <c r="B23" s="25" t="s">
        <v>83</v>
      </c>
      <c r="C23" s="38">
        <v>889269</v>
      </c>
      <c r="D23" s="38">
        <v>40092</v>
      </c>
      <c r="E23" s="38">
        <v>22792</v>
      </c>
      <c r="F23" s="38">
        <v>0</v>
      </c>
      <c r="G23" s="38">
        <v>249</v>
      </c>
      <c r="H23" s="38">
        <v>36240</v>
      </c>
      <c r="I23" s="38">
        <v>-21333</v>
      </c>
      <c r="J23" s="62">
        <f t="shared" si="0"/>
        <v>936997</v>
      </c>
      <c r="L23" s="140"/>
      <c r="M23" s="140"/>
      <c r="N23" s="140"/>
      <c r="O23" s="140"/>
      <c r="P23" s="140"/>
      <c r="R23" s="139"/>
      <c r="S23" s="139"/>
    </row>
    <row r="24" spans="1:19" ht="13.5" customHeight="1" x14ac:dyDescent="0.2">
      <c r="A24" s="25">
        <v>6650</v>
      </c>
      <c r="B24" s="25" t="s">
        <v>84</v>
      </c>
      <c r="C24" s="38">
        <v>1973123</v>
      </c>
      <c r="D24" s="38">
        <v>73078</v>
      </c>
      <c r="E24" s="38">
        <v>50929</v>
      </c>
      <c r="F24" s="38">
        <v>0</v>
      </c>
      <c r="G24" s="38">
        <v>3605</v>
      </c>
      <c r="H24" s="38">
        <v>126178</v>
      </c>
      <c r="I24" s="38">
        <v>-13914</v>
      </c>
      <c r="J24" s="62">
        <f t="shared" si="0"/>
        <v>1981261</v>
      </c>
      <c r="L24" s="140"/>
      <c r="M24" s="140"/>
      <c r="N24" s="140"/>
      <c r="O24" s="140"/>
      <c r="P24" s="140"/>
      <c r="R24" s="139"/>
      <c r="S24" s="139"/>
    </row>
    <row r="25" spans="1:19" ht="13.5" customHeight="1" x14ac:dyDescent="0.2">
      <c r="A25" s="25">
        <v>6620</v>
      </c>
      <c r="B25" s="25" t="s">
        <v>68</v>
      </c>
      <c r="C25" s="38">
        <v>5934637.4165038029</v>
      </c>
      <c r="D25" s="38">
        <v>310697</v>
      </c>
      <c r="E25" s="38">
        <v>167358</v>
      </c>
      <c r="F25" s="38">
        <v>0</v>
      </c>
      <c r="G25" s="38">
        <v>29687</v>
      </c>
      <c r="H25" s="38">
        <v>-352663.13613840006</v>
      </c>
      <c r="I25" s="38">
        <v>53348</v>
      </c>
      <c r="J25" s="62">
        <f t="shared" si="0"/>
        <v>6682320.5526422029</v>
      </c>
      <c r="L25" s="140"/>
      <c r="M25" s="140"/>
      <c r="N25" s="140"/>
      <c r="O25" s="140"/>
      <c r="P25" s="140"/>
      <c r="R25" s="139"/>
      <c r="S25" s="139"/>
    </row>
    <row r="26" spans="1:19" ht="13.5" customHeight="1" x14ac:dyDescent="0.2">
      <c r="A26" s="25">
        <v>7005</v>
      </c>
      <c r="B26" s="25" t="s">
        <v>85</v>
      </c>
      <c r="C26" s="38">
        <v>971554</v>
      </c>
      <c r="D26" s="38">
        <v>35963</v>
      </c>
      <c r="E26" s="38">
        <v>24986</v>
      </c>
      <c r="F26" s="38">
        <v>5948</v>
      </c>
      <c r="G26" s="38">
        <v>6914</v>
      </c>
      <c r="H26" s="38">
        <v>48644</v>
      </c>
      <c r="I26" s="38">
        <v>-15074</v>
      </c>
      <c r="J26" s="62">
        <f t="shared" si="0"/>
        <v>986071</v>
      </c>
      <c r="L26" s="140"/>
      <c r="M26" s="140"/>
      <c r="N26" s="140"/>
      <c r="O26" s="140"/>
      <c r="P26" s="140"/>
      <c r="R26" s="139"/>
      <c r="S26" s="139"/>
    </row>
    <row r="27" spans="1:19" ht="13.5" customHeight="1" x14ac:dyDescent="0.2">
      <c r="A27" s="25">
        <v>6630</v>
      </c>
      <c r="B27" s="25" t="s">
        <v>69</v>
      </c>
      <c r="C27" s="38">
        <v>2038495</v>
      </c>
      <c r="D27" s="38">
        <v>79867</v>
      </c>
      <c r="E27" s="38">
        <v>55644</v>
      </c>
      <c r="F27" s="38">
        <v>0</v>
      </c>
      <c r="G27" s="38">
        <v>17124</v>
      </c>
      <c r="H27" s="38">
        <v>-38293</v>
      </c>
      <c r="I27" s="38">
        <v>42253</v>
      </c>
      <c r="J27" s="62">
        <f t="shared" si="0"/>
        <v>2152922</v>
      </c>
      <c r="L27" s="140"/>
      <c r="M27" s="140"/>
      <c r="N27" s="140"/>
      <c r="O27" s="140"/>
      <c r="P27" s="140"/>
      <c r="R27" s="139"/>
      <c r="S27" s="139"/>
    </row>
    <row r="28" spans="1:19" ht="13.5" customHeight="1" x14ac:dyDescent="0.2">
      <c r="A28" s="25">
        <v>7603</v>
      </c>
      <c r="B28" s="25" t="s">
        <v>15</v>
      </c>
      <c r="C28" s="38">
        <v>406628.47840000002</v>
      </c>
      <c r="D28" s="38">
        <v>18897.495514044538</v>
      </c>
      <c r="E28" s="38">
        <v>17090.661046083245</v>
      </c>
      <c r="F28" s="38">
        <v>708.08351149999999</v>
      </c>
      <c r="G28" s="38">
        <v>2207.153176637582</v>
      </c>
      <c r="H28" s="38">
        <v>25446.444876106201</v>
      </c>
      <c r="I28" s="38">
        <v>26429.109608709699</v>
      </c>
      <c r="J28" s="62">
        <f t="shared" si="0"/>
        <v>387825.84378717432</v>
      </c>
      <c r="L28" s="33"/>
      <c r="M28" s="33"/>
      <c r="N28" s="33"/>
      <c r="O28" s="33"/>
      <c r="P28" s="140"/>
      <c r="R28" s="139"/>
      <c r="S28" s="139"/>
    </row>
    <row r="29" spans="1:19" ht="13.5" customHeight="1" x14ac:dyDescent="0.2">
      <c r="A29" s="25">
        <v>8001</v>
      </c>
      <c r="B29" s="25" t="s">
        <v>46</v>
      </c>
      <c r="C29" s="38">
        <v>3849310.27514</v>
      </c>
      <c r="D29" s="38">
        <v>141072.53030909883</v>
      </c>
      <c r="E29" s="38">
        <v>119159.66006974425</v>
      </c>
      <c r="F29" s="38">
        <v>1256.8108918558801</v>
      </c>
      <c r="G29" s="38">
        <v>33571.453365106601</v>
      </c>
      <c r="H29" s="38">
        <v>189686.81386017159</v>
      </c>
      <c r="I29" s="38">
        <v>-88691.952414313491</v>
      </c>
      <c r="J29" s="62">
        <f t="shared" si="0"/>
        <v>3973719.3398160222</v>
      </c>
      <c r="L29" s="33"/>
      <c r="M29" s="33"/>
      <c r="N29" s="33"/>
      <c r="O29" s="33"/>
      <c r="P29" s="140"/>
      <c r="R29" s="139"/>
      <c r="S29" s="139"/>
    </row>
    <row r="30" spans="1:19" ht="13.5" customHeight="1" x14ac:dyDescent="0.2">
      <c r="A30" s="25">
        <v>8003</v>
      </c>
      <c r="B30" s="25" t="s">
        <v>16</v>
      </c>
      <c r="C30" s="38">
        <v>971982.50185</v>
      </c>
      <c r="D30" s="38">
        <v>38037.779035748259</v>
      </c>
      <c r="E30" s="38">
        <v>38881.954460706474</v>
      </c>
      <c r="F30" s="38">
        <v>2116.8975762927198</v>
      </c>
      <c r="G30" s="38">
        <v>2032.1056482261217</v>
      </c>
      <c r="H30" s="38">
        <v>65220.428201182782</v>
      </c>
      <c r="I30" s="38">
        <v>68929.039434096296</v>
      </c>
      <c r="J30" s="62">
        <f t="shared" si="0"/>
        <v>910603.76448665676</v>
      </c>
      <c r="L30" s="33"/>
      <c r="M30" s="33"/>
      <c r="N30" s="33"/>
      <c r="O30" s="33"/>
      <c r="P30" s="140"/>
      <c r="R30" s="139"/>
      <c r="S30" s="139"/>
    </row>
    <row r="31" spans="1:19" ht="13.5" customHeight="1" x14ac:dyDescent="0.2">
      <c r="A31" s="25">
        <v>8005</v>
      </c>
      <c r="B31" s="25" t="s">
        <v>17</v>
      </c>
      <c r="C31" s="38">
        <v>229981.96456000002</v>
      </c>
      <c r="D31" s="38">
        <v>13037.624387543992</v>
      </c>
      <c r="E31" s="38">
        <v>15885.930261122965</v>
      </c>
      <c r="F31" s="38">
        <v>0</v>
      </c>
      <c r="G31" s="38">
        <v>602.55819002969076</v>
      </c>
      <c r="H31" s="38">
        <v>11046</v>
      </c>
      <c r="I31" s="38">
        <v>-6666.1966284927039</v>
      </c>
      <c r="J31" s="62">
        <f t="shared" si="0"/>
        <v>253923.15764712999</v>
      </c>
      <c r="L31" s="33"/>
      <c r="M31" s="33"/>
      <c r="N31" s="33"/>
      <c r="O31" s="33"/>
      <c r="P31" s="140"/>
      <c r="R31" s="139"/>
      <c r="S31" s="139"/>
    </row>
    <row r="32" spans="1:19" ht="13.5" customHeight="1" x14ac:dyDescent="0.2">
      <c r="A32" s="144"/>
      <c r="B32" s="144"/>
      <c r="C32" s="38"/>
      <c r="D32" s="38"/>
      <c r="E32" s="38"/>
      <c r="F32" s="38"/>
      <c r="G32" s="38"/>
      <c r="H32" s="38"/>
      <c r="I32" s="38"/>
      <c r="J32" s="62"/>
      <c r="L32" s="140"/>
      <c r="M32" s="140"/>
      <c r="N32" s="140"/>
      <c r="O32" s="140"/>
      <c r="P32" s="140"/>
      <c r="R32" s="139"/>
      <c r="S32" s="139"/>
    </row>
    <row r="33" spans="1:19" ht="13.5" customHeight="1" x14ac:dyDescent="0.2">
      <c r="A33" s="144"/>
      <c r="B33" s="144"/>
      <c r="C33" s="62"/>
      <c r="D33" s="62"/>
      <c r="E33" s="62"/>
      <c r="F33" s="62"/>
      <c r="G33" s="62"/>
      <c r="H33" s="62"/>
      <c r="I33" s="62"/>
      <c r="J33" s="62"/>
      <c r="R33" s="139"/>
      <c r="S33" s="139"/>
    </row>
    <row r="34" spans="1:19" ht="13.5" customHeight="1" x14ac:dyDescent="0.2">
      <c r="A34" s="25"/>
      <c r="B34"/>
      <c r="C34" s="26"/>
      <c r="D34" s="26"/>
      <c r="E34" s="26"/>
      <c r="F34" s="26"/>
      <c r="G34" s="26"/>
      <c r="H34" s="26"/>
      <c r="I34" s="26"/>
      <c r="J34" s="62"/>
      <c r="N34" s="140"/>
      <c r="O34" s="140"/>
      <c r="P34" s="140"/>
      <c r="Q34" s="140"/>
      <c r="R34" s="3"/>
    </row>
    <row r="35" spans="1:19" ht="13.5" customHeight="1" x14ac:dyDescent="0.2">
      <c r="A35" s="28"/>
      <c r="B35" s="28"/>
      <c r="C35" s="26"/>
      <c r="D35" s="26"/>
      <c r="E35" s="26"/>
      <c r="F35" s="26"/>
      <c r="G35" s="26"/>
      <c r="H35" s="26"/>
      <c r="I35" s="26"/>
      <c r="J35" s="62"/>
      <c r="L35" s="140"/>
      <c r="M35" s="140"/>
      <c r="N35" s="140"/>
      <c r="O35" s="140"/>
      <c r="P35" s="140"/>
      <c r="Q35" s="140"/>
      <c r="R35" s="3"/>
    </row>
    <row r="36" spans="1:19" ht="13.5" customHeight="1" x14ac:dyDescent="0.2">
      <c r="A36" s="63"/>
      <c r="B36" s="30" t="s">
        <v>26</v>
      </c>
      <c r="C36" s="31">
        <f>+SUM(C5:C33)</f>
        <v>53419887.71946381</v>
      </c>
      <c r="D36" s="31">
        <f t="shared" ref="D36:I36" si="1">+SUM(D5:D33)</f>
        <v>1748795.8091856071</v>
      </c>
      <c r="E36" s="31">
        <f t="shared" si="1"/>
        <v>2137728.5721772225</v>
      </c>
      <c r="F36" s="31">
        <f t="shared" si="1"/>
        <v>55557.791979648602</v>
      </c>
      <c r="G36" s="31">
        <f t="shared" si="1"/>
        <v>214769.04863999999</v>
      </c>
      <c r="H36" s="31">
        <f t="shared" si="1"/>
        <v>-1405541.49765418</v>
      </c>
      <c r="I36" s="31">
        <f t="shared" si="1"/>
        <v>64786.999999999796</v>
      </c>
      <c r="J36" s="31">
        <f>SUM(C36:E36)-SUM(F36:I36)</f>
        <v>58376839.757861175</v>
      </c>
      <c r="K36" s="60"/>
      <c r="L36" s="140"/>
      <c r="M36" s="140"/>
      <c r="N36" s="140"/>
      <c r="O36" s="140"/>
      <c r="P36" s="140"/>
      <c r="Q36" s="140"/>
      <c r="R36" s="3"/>
    </row>
    <row r="37" spans="1:19" ht="13.5" customHeight="1" x14ac:dyDescent="0.2">
      <c r="A37" s="32"/>
      <c r="B37" s="18"/>
      <c r="C37" s="33"/>
      <c r="D37" s="33"/>
      <c r="E37" s="33"/>
      <c r="F37" s="33"/>
      <c r="G37" s="33"/>
      <c r="H37" s="33"/>
      <c r="I37" s="33"/>
      <c r="J37" s="33"/>
      <c r="L37" s="140"/>
      <c r="M37" s="140"/>
      <c r="N37" s="140"/>
      <c r="O37" s="140"/>
      <c r="P37" s="140"/>
      <c r="Q37" s="140"/>
      <c r="R37" s="3"/>
    </row>
    <row r="38" spans="1:19" ht="13.5" customHeight="1" x14ac:dyDescent="0.2">
      <c r="A38" s="32"/>
      <c r="B38" s="34" t="s">
        <v>40</v>
      </c>
      <c r="C38" s="35">
        <f t="shared" ref="C38:J38" si="2">SUM(C5:C14)</f>
        <v>16802959.36101</v>
      </c>
      <c r="D38" s="35">
        <f t="shared" si="2"/>
        <v>387611.37993917172</v>
      </c>
      <c r="E38" s="35">
        <f t="shared" si="2"/>
        <v>1082310.3663395655</v>
      </c>
      <c r="F38" s="35">
        <f t="shared" si="2"/>
        <v>0</v>
      </c>
      <c r="G38" s="35">
        <f t="shared" si="2"/>
        <v>58003.803260000001</v>
      </c>
      <c r="H38" s="35">
        <f t="shared" si="2"/>
        <v>-2262237.5384532404</v>
      </c>
      <c r="I38" s="35">
        <f t="shared" si="2"/>
        <v>18899</v>
      </c>
      <c r="J38" s="36">
        <f t="shared" si="2"/>
        <v>20458215.842481978</v>
      </c>
      <c r="L38" s="142"/>
      <c r="M38" s="140"/>
      <c r="N38" s="140"/>
      <c r="O38" s="140"/>
      <c r="P38" s="140"/>
      <c r="Q38" s="140"/>
      <c r="R38" s="3"/>
    </row>
    <row r="39" spans="1:19" ht="13.5" customHeight="1" x14ac:dyDescent="0.2">
      <c r="A39" s="32"/>
      <c r="B39" s="37" t="s">
        <v>41</v>
      </c>
      <c r="C39" s="38">
        <f t="shared" ref="C39:J39" si="3">SUM(C15:C16)</f>
        <v>6754799.722000001</v>
      </c>
      <c r="D39" s="38">
        <f t="shared" si="3"/>
        <v>215353</v>
      </c>
      <c r="E39" s="38">
        <f t="shared" si="3"/>
        <v>275843</v>
      </c>
      <c r="F39" s="38">
        <f t="shared" si="3"/>
        <v>14520</v>
      </c>
      <c r="G39" s="38">
        <f t="shared" si="3"/>
        <v>29095.974999999999</v>
      </c>
      <c r="H39" s="38">
        <f t="shared" si="3"/>
        <v>235636.49</v>
      </c>
      <c r="I39" s="38">
        <f t="shared" si="3"/>
        <v>0</v>
      </c>
      <c r="J39" s="39">
        <f t="shared" si="3"/>
        <v>6966743.2570000002</v>
      </c>
      <c r="L39" s="142"/>
      <c r="M39" s="140"/>
      <c r="N39" s="141"/>
      <c r="O39" s="141"/>
      <c r="P39" s="141"/>
      <c r="Q39" s="140"/>
      <c r="R39" s="3"/>
    </row>
    <row r="40" spans="1:19" ht="13.5" customHeight="1" x14ac:dyDescent="0.2">
      <c r="A40" s="32"/>
      <c r="B40" s="37" t="s">
        <v>42</v>
      </c>
      <c r="C40" s="38">
        <f t="shared" ref="C40:J40" si="4">SUM(C17:C22)</f>
        <v>12597147</v>
      </c>
      <c r="D40" s="38">
        <f t="shared" si="4"/>
        <v>395089</v>
      </c>
      <c r="E40" s="38">
        <f t="shared" si="4"/>
        <v>266848</v>
      </c>
      <c r="F40" s="38">
        <f t="shared" si="4"/>
        <v>31008</v>
      </c>
      <c r="G40" s="38">
        <f t="shared" si="4"/>
        <v>31677</v>
      </c>
      <c r="H40" s="38">
        <f t="shared" si="4"/>
        <v>509554</v>
      </c>
      <c r="I40" s="38">
        <f t="shared" si="4"/>
        <v>608</v>
      </c>
      <c r="J40" s="39">
        <f t="shared" si="4"/>
        <v>12686237</v>
      </c>
      <c r="L40" s="142"/>
      <c r="M40" s="140"/>
      <c r="N40" s="141"/>
      <c r="O40" s="141"/>
      <c r="P40" s="141"/>
      <c r="Q40" s="140"/>
      <c r="R40" s="3"/>
    </row>
    <row r="41" spans="1:19" ht="13.5" customHeight="1" x14ac:dyDescent="0.2">
      <c r="A41" s="32"/>
      <c r="B41" s="37" t="s">
        <v>43</v>
      </c>
      <c r="C41" s="38">
        <f>SUM(C23:C27)</f>
        <v>11807078.416503802</v>
      </c>
      <c r="D41" s="38">
        <f t="shared" ref="D41:J41" si="5">SUM(D23:D27)</f>
        <v>539697</v>
      </c>
      <c r="E41" s="38">
        <f t="shared" si="5"/>
        <v>321709</v>
      </c>
      <c r="F41" s="38">
        <f t="shared" si="5"/>
        <v>5948</v>
      </c>
      <c r="G41" s="38">
        <f t="shared" si="5"/>
        <v>57579</v>
      </c>
      <c r="H41" s="38">
        <f t="shared" si="5"/>
        <v>-179894.13613840006</v>
      </c>
      <c r="I41" s="38">
        <f t="shared" si="5"/>
        <v>45280</v>
      </c>
      <c r="J41" s="39">
        <f t="shared" si="5"/>
        <v>12739571.552642204</v>
      </c>
      <c r="L41" s="142"/>
      <c r="M41" s="140"/>
      <c r="N41" s="141"/>
      <c r="O41" s="141"/>
      <c r="P41" s="141"/>
      <c r="Q41" s="140"/>
      <c r="R41" s="3"/>
    </row>
    <row r="42" spans="1:19" ht="13.5" customHeight="1" x14ac:dyDescent="0.2">
      <c r="A42" s="40"/>
      <c r="B42" s="41" t="s">
        <v>44</v>
      </c>
      <c r="C42" s="42">
        <f>SUM(C28:C31)</f>
        <v>5457903.2199499998</v>
      </c>
      <c r="D42" s="42">
        <f t="shared" ref="D42:J42" si="6">SUM(D28:D31)</f>
        <v>211045.42924643564</v>
      </c>
      <c r="E42" s="42">
        <f t="shared" si="6"/>
        <v>191018.20583765692</v>
      </c>
      <c r="F42" s="42">
        <f t="shared" si="6"/>
        <v>4081.7919796485999</v>
      </c>
      <c r="G42" s="42">
        <f t="shared" si="6"/>
        <v>38413.270379999994</v>
      </c>
      <c r="H42" s="42">
        <f t="shared" si="6"/>
        <v>291399.68693746056</v>
      </c>
      <c r="I42" s="42">
        <f t="shared" si="6"/>
        <v>-2.0372681319713593E-10</v>
      </c>
      <c r="J42" s="43">
        <f t="shared" si="6"/>
        <v>5526072.105736983</v>
      </c>
      <c r="L42" s="142"/>
      <c r="M42" s="140"/>
      <c r="N42" s="141"/>
      <c r="O42" s="141"/>
      <c r="P42" s="141"/>
      <c r="Q42" s="140"/>
      <c r="R42" s="3"/>
    </row>
    <row r="43" spans="1:19" ht="13.5" customHeight="1" x14ac:dyDescent="0.2">
      <c r="A43" s="40"/>
      <c r="B43" s="30" t="s">
        <v>26</v>
      </c>
      <c r="C43" s="116">
        <f>+SUM(C38:C42)</f>
        <v>53419887.719463803</v>
      </c>
      <c r="D43" s="117">
        <f t="shared" ref="D43:J43" si="7">+SUM(D38:D42)</f>
        <v>1748795.8091856074</v>
      </c>
      <c r="E43" s="117">
        <f t="shared" si="7"/>
        <v>2137728.5721772225</v>
      </c>
      <c r="F43" s="117">
        <f t="shared" si="7"/>
        <v>55557.791979648602</v>
      </c>
      <c r="G43" s="117">
        <f t="shared" si="7"/>
        <v>214769.04863999999</v>
      </c>
      <c r="H43" s="117">
        <f t="shared" si="7"/>
        <v>-1405541.49765418</v>
      </c>
      <c r="I43" s="117">
        <f t="shared" si="7"/>
        <v>64786.999999999796</v>
      </c>
      <c r="J43" s="118">
        <f t="shared" si="7"/>
        <v>58376839.757861167</v>
      </c>
      <c r="L43" s="140"/>
      <c r="M43" s="140"/>
      <c r="N43" s="141"/>
      <c r="O43" s="141"/>
      <c r="P43" s="141"/>
      <c r="Q43" s="140"/>
      <c r="R43" s="3"/>
    </row>
    <row r="44" spans="1:19" ht="13.5" customHeight="1" x14ac:dyDescent="0.2">
      <c r="C44" s="72"/>
      <c r="N44" s="140"/>
      <c r="O44" s="140"/>
      <c r="P44" s="140"/>
      <c r="Q44" s="140"/>
      <c r="R44" s="3"/>
    </row>
    <row r="45" spans="1:19" ht="13.5" customHeight="1" x14ac:dyDescent="0.2">
      <c r="C45" s="6"/>
      <c r="D45" s="6"/>
      <c r="E45" s="6"/>
      <c r="F45" s="6"/>
      <c r="G45" s="6"/>
      <c r="H45" s="6"/>
      <c r="I45" s="6"/>
      <c r="J45" s="6"/>
      <c r="N45" s="140"/>
      <c r="O45" s="140"/>
      <c r="P45" s="140"/>
      <c r="Q45" s="140"/>
      <c r="R45" s="3"/>
    </row>
    <row r="46" spans="1:19" ht="13.5" customHeight="1" x14ac:dyDescent="0.2">
      <c r="N46" s="140"/>
      <c r="O46" s="140"/>
      <c r="P46" s="140"/>
      <c r="Q46" s="140"/>
      <c r="R46" s="3"/>
    </row>
    <row r="47" spans="1:19" ht="13.5" customHeight="1" x14ac:dyDescent="0.2">
      <c r="C47" s="20"/>
      <c r="D47" s="20"/>
      <c r="E47" s="20"/>
      <c r="F47" s="20"/>
      <c r="G47" s="20"/>
      <c r="H47" s="20"/>
      <c r="I47" s="20"/>
      <c r="J47" s="20"/>
      <c r="N47" s="140"/>
      <c r="O47" s="140"/>
      <c r="P47" s="140"/>
      <c r="Q47" s="140"/>
      <c r="R47" s="3"/>
    </row>
    <row r="48" spans="1:19" ht="13.5" customHeight="1" x14ac:dyDescent="0.2">
      <c r="N48" s="140"/>
      <c r="O48" s="140"/>
      <c r="P48" s="140"/>
      <c r="Q48" s="140"/>
      <c r="R48" s="3"/>
    </row>
    <row r="49" spans="14:18" ht="13.5" customHeight="1" x14ac:dyDescent="0.2">
      <c r="N49" s="140"/>
      <c r="O49" s="140"/>
      <c r="P49" s="140"/>
      <c r="Q49" s="140"/>
      <c r="R49" s="3"/>
    </row>
    <row r="50" spans="14:18" ht="13.5" customHeight="1" x14ac:dyDescent="0.2">
      <c r="N50" s="140"/>
      <c r="O50" s="140"/>
      <c r="P50" s="140"/>
      <c r="Q50" s="140"/>
      <c r="R50" s="3"/>
    </row>
    <row r="51" spans="14:18" ht="13.5" customHeight="1" x14ac:dyDescent="0.2">
      <c r="N51" s="140"/>
      <c r="O51" s="140"/>
      <c r="P51" s="140"/>
      <c r="Q51" s="140"/>
      <c r="R51" s="3"/>
    </row>
    <row r="52" spans="14:18" x14ac:dyDescent="0.2">
      <c r="N52" s="140"/>
      <c r="O52" s="140"/>
      <c r="P52" s="140"/>
      <c r="Q52" s="140"/>
      <c r="R52" s="3"/>
    </row>
  </sheetData>
  <pageMargins left="0.51181102362204722" right="0.43307086614173229" top="0.51181102362204722" bottom="0.19685039370078741" header="0.23622047244094491" footer="0.23622047244094491"/>
  <pageSetup paperSize="9" scale="10" orientation="landscape" r:id="rId1"/>
  <headerFooter alignWithMargins="0">
    <oddHeader>&amp;CSide &amp;P / &amp;N</oddHeader>
  </headerFooter>
  <ignoredErrors>
    <ignoredError sqref="C38:I42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2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6" customWidth="1"/>
    <col min="13" max="13" width="9.140625" style="6"/>
    <col min="14" max="14" width="8.5703125" style="6" customWidth="1"/>
    <col min="15" max="16384" width="9.140625" style="6"/>
  </cols>
  <sheetData>
    <row r="1" spans="1:18" ht="15.75" x14ac:dyDescent="0.25">
      <c r="A1" s="8" t="str">
        <f>'Skema1-7_2011'!A1</f>
        <v xml:space="preserve">Endelig version -21. februar 2014 </v>
      </c>
      <c r="N1" s="3"/>
      <c r="O1" s="3"/>
      <c r="P1" s="3"/>
      <c r="Q1" s="3"/>
      <c r="R1" s="3"/>
    </row>
    <row r="2" spans="1:18" ht="13.5" customHeight="1" x14ac:dyDescent="0.2">
      <c r="A2" s="68" t="s">
        <v>74</v>
      </c>
      <c r="E2" s="5"/>
      <c r="F2" s="5"/>
      <c r="G2" s="5"/>
      <c r="H2" s="4"/>
      <c r="I2" s="69"/>
      <c r="J2" s="4"/>
      <c r="N2" s="3"/>
      <c r="O2" s="3"/>
      <c r="P2" s="3"/>
      <c r="Q2" s="3"/>
      <c r="R2" s="3"/>
    </row>
    <row r="3" spans="1:18" ht="13.5" customHeight="1" x14ac:dyDescent="0.2">
      <c r="A3" s="24" t="s">
        <v>59</v>
      </c>
      <c r="E3" s="5"/>
      <c r="F3" s="5"/>
      <c r="G3" s="5"/>
      <c r="H3" s="4"/>
      <c r="I3" s="5"/>
      <c r="J3" s="4"/>
      <c r="N3" s="3"/>
      <c r="O3" s="3"/>
      <c r="P3" s="3"/>
      <c r="Q3" s="3"/>
      <c r="R3" s="3"/>
    </row>
    <row r="4" spans="1:18" ht="54" customHeight="1" x14ac:dyDescent="0.2">
      <c r="A4" s="61" t="s">
        <v>18</v>
      </c>
      <c r="B4" s="61" t="s">
        <v>0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  <c r="I4" s="12" t="s">
        <v>25</v>
      </c>
      <c r="J4" s="12" t="s">
        <v>27</v>
      </c>
      <c r="N4" s="3"/>
      <c r="O4" s="3"/>
      <c r="P4" s="3"/>
      <c r="Q4" s="3"/>
      <c r="R4" s="3"/>
    </row>
    <row r="5" spans="1:18" ht="13.5" customHeight="1" x14ac:dyDescent="0.2">
      <c r="A5" s="107">
        <v>1301</v>
      </c>
      <c r="B5" s="107" t="s">
        <v>1</v>
      </c>
      <c r="C5" s="89">
        <f>IF('Skema1-7_2011'!C5=0,"-",'Skema1-7_2012'!C5/'Skema1-7_2011'!C5*100-100)</f>
        <v>1.761519757033625</v>
      </c>
      <c r="D5" s="89">
        <f>IF('Skema1-7_2011'!D5=0,"-",'Skema1-7_2012'!D5/'Skema1-7_2011'!D5*100-100)</f>
        <v>3.5175632355969952</v>
      </c>
      <c r="E5" s="89">
        <f>IF('Skema1-7_2011'!E5=0,"-",'Skema1-7_2012'!E5/'Skema1-7_2011'!E5*100-100)</f>
        <v>246.82286809981122</v>
      </c>
      <c r="F5" s="89" t="str">
        <f>IF('Skema1-7_2011'!F5=0,"-",'Skema1-7_2012'!F5/'Skema1-7_2011'!F5*100-100)</f>
        <v>-</v>
      </c>
      <c r="G5" s="89">
        <f>IF('Skema1-7_2011'!G5=0,"-",'Skema1-7_2012'!G5/'Skema1-7_2011'!G5*100-100)</f>
        <v>39.37204246854003</v>
      </c>
      <c r="H5" s="89">
        <f>IF('Skema1-7_2011'!H5=0,"-",'Skema1-7_2012'!H5/'Skema1-7_2011'!H5*100-100)</f>
        <v>-14.95517944934366</v>
      </c>
      <c r="I5" s="89">
        <f>IF('Skema1-7_2011'!I5=0,"-",'Skema1-7_2012'!I5/'Skema1-7_2011'!I5*100-100)</f>
        <v>265.19641912661581</v>
      </c>
      <c r="J5" s="13">
        <f>IF('Skema1-7_2011'!J5=0,"-",'Skema1-7_2012'!J5/'Skema1-7_2011'!J5*100-100)</f>
        <v>-0.96529338416779353</v>
      </c>
      <c r="N5" s="3"/>
      <c r="O5" s="3"/>
      <c r="P5" s="3"/>
      <c r="Q5" s="3"/>
      <c r="R5" s="3"/>
    </row>
    <row r="6" spans="1:18" ht="13.5" customHeight="1" x14ac:dyDescent="0.2">
      <c r="A6" s="25">
        <v>1309</v>
      </c>
      <c r="B6" s="25" t="s">
        <v>2</v>
      </c>
      <c r="C6" s="89">
        <f>IF('Skema1-7_2011'!C6=0,"-",'Skema1-7_2012'!C6/'Skema1-7_2011'!C6*100-100)</f>
        <v>0.68685931003433609</v>
      </c>
      <c r="D6" s="89">
        <f>IF('Skema1-7_2011'!D6=0,"-",'Skema1-7_2012'!D6/'Skema1-7_2011'!D6*100-100)</f>
        <v>-47.730446843521982</v>
      </c>
      <c r="E6" s="89">
        <f>IF('Skema1-7_2011'!E6=0,"-",'Skema1-7_2012'!E6/'Skema1-7_2011'!E6*100-100)</f>
        <v>243.16021821651924</v>
      </c>
      <c r="F6" s="89" t="str">
        <f>IF('Skema1-7_2011'!F6=0,"-",'Skema1-7_2012'!F6/'Skema1-7_2011'!F6*100-100)</f>
        <v>-</v>
      </c>
      <c r="G6" s="89">
        <f>IF('Skema1-7_2011'!G6=0,"-",'Skema1-7_2012'!G6/'Skema1-7_2011'!G6*100-100)</f>
        <v>-26.157496516500416</v>
      </c>
      <c r="H6" s="89">
        <f>IF('Skema1-7_2011'!H6=0,"-",'Skema1-7_2012'!H6/'Skema1-7_2011'!H6*100-100)</f>
        <v>34.397814300083439</v>
      </c>
      <c r="I6" s="89">
        <f>IF('Skema1-7_2011'!I6=0,"-",'Skema1-7_2012'!I6/'Skema1-7_2011'!I6*100-100)</f>
        <v>85.990079200622404</v>
      </c>
      <c r="J6" s="13">
        <f>IF('Skema1-7_2011'!J6=0,"-",'Skema1-7_2012'!J6/'Skema1-7_2011'!J6*100-100)</f>
        <v>1.6918512934457794</v>
      </c>
      <c r="N6" s="3"/>
      <c r="O6" s="3"/>
      <c r="P6" s="3"/>
      <c r="Q6" s="3"/>
      <c r="R6" s="3"/>
    </row>
    <row r="7" spans="1:18" ht="13.5" customHeight="1" x14ac:dyDescent="0.2">
      <c r="A7" s="25">
        <v>1330</v>
      </c>
      <c r="B7" s="25" t="s">
        <v>3</v>
      </c>
      <c r="C7" s="89">
        <f>IF('Skema1-7_2011'!C7=0,"-",'Skema1-7_2012'!C7/'Skema1-7_2011'!C7*100-100)</f>
        <v>1.0237756370673452</v>
      </c>
      <c r="D7" s="89">
        <f>IF('Skema1-7_2011'!D7=0,"-",'Skema1-7_2012'!D7/'Skema1-7_2011'!D7*100-100)</f>
        <v>-42.955903202966454</v>
      </c>
      <c r="E7" s="89">
        <f>IF('Skema1-7_2011'!E7=0,"-",'Skema1-7_2012'!E7/'Skema1-7_2011'!E7*100-100)</f>
        <v>244.30849398058251</v>
      </c>
      <c r="F7" s="89" t="str">
        <f>IF('Skema1-7_2011'!F7=0,"-",'Skema1-7_2012'!F7/'Skema1-7_2011'!F7*100-100)</f>
        <v>-</v>
      </c>
      <c r="G7" s="89">
        <f>IF('Skema1-7_2011'!G7=0,"-",'Skema1-7_2012'!G7/'Skema1-7_2011'!G7*100-100)</f>
        <v>-25.562460853953809</v>
      </c>
      <c r="H7" s="89">
        <f>IF('Skema1-7_2011'!H7=0,"-",'Skema1-7_2012'!H7/'Skema1-7_2011'!H7*100-100)</f>
        <v>-9.2638082688477112</v>
      </c>
      <c r="I7" s="89">
        <f>IF('Skema1-7_2011'!I7=0,"-",'Skema1-7_2012'!I7/'Skema1-7_2011'!I7*100-100)</f>
        <v>-1364.9778970431614</v>
      </c>
      <c r="J7" s="13">
        <f>IF('Skema1-7_2011'!J7=0,"-",'Skema1-7_2012'!J7/'Skema1-7_2011'!J7*100-100)</f>
        <v>-0.18708005778221093</v>
      </c>
      <c r="N7" s="3"/>
      <c r="O7" s="3"/>
      <c r="P7" s="3"/>
      <c r="Q7" s="3"/>
      <c r="R7" s="3"/>
    </row>
    <row r="8" spans="1:18" ht="13.5" customHeight="1" x14ac:dyDescent="0.2">
      <c r="A8" s="25">
        <v>1351</v>
      </c>
      <c r="B8" s="25" t="s">
        <v>4</v>
      </c>
      <c r="C8" s="89">
        <f>IF('Skema1-7_2011'!C8=0,"-",'Skema1-7_2012'!C8/'Skema1-7_2011'!C8*100-100)</f>
        <v>-13.207808778164264</v>
      </c>
      <c r="D8" s="89">
        <f>IF('Skema1-7_2011'!D8=0,"-",'Skema1-7_2012'!D8/'Skema1-7_2011'!D8*100-100)</f>
        <v>-66.454041202672272</v>
      </c>
      <c r="E8" s="89">
        <f>IF('Skema1-7_2011'!E8=0,"-",'Skema1-7_2012'!E8/'Skema1-7_2011'!E8*100-100)</f>
        <v>195.8045119618385</v>
      </c>
      <c r="F8" s="89" t="str">
        <f>IF('Skema1-7_2011'!F8=0,"-",'Skema1-7_2012'!F8/'Skema1-7_2011'!F8*100-100)</f>
        <v>-</v>
      </c>
      <c r="G8" s="89" t="str">
        <f>IF('Skema1-7_2011'!G8=0,"-",'Skema1-7_2012'!G8/'Skema1-7_2011'!G8*100-100)</f>
        <v>-</v>
      </c>
      <c r="H8" s="89">
        <f>IF('Skema1-7_2011'!H8=0,"-",'Skema1-7_2012'!H8/'Skema1-7_2011'!H8*100-100)</f>
        <v>-219.70767089961123</v>
      </c>
      <c r="I8" s="89">
        <f>IF('Skema1-7_2011'!I8=0,"-",'Skema1-7_2012'!I8/'Skema1-7_2011'!I8*100-100)</f>
        <v>169.04108648369998</v>
      </c>
      <c r="J8" s="13">
        <f>IF('Skema1-7_2011'!J8=0,"-",'Skema1-7_2012'!J8/'Skema1-7_2011'!J8*100-100)</f>
        <v>-2.0721334370617512</v>
      </c>
      <c r="N8" s="3"/>
      <c r="O8" s="3"/>
      <c r="P8" s="3"/>
      <c r="Q8" s="3"/>
      <c r="R8" s="3"/>
    </row>
    <row r="9" spans="1:18" ht="13.5" customHeight="1" x14ac:dyDescent="0.2">
      <c r="A9" s="25">
        <v>1401</v>
      </c>
      <c r="B9" s="25" t="s">
        <v>5</v>
      </c>
      <c r="C9" s="89">
        <f>IF('Skema1-7_2011'!C9=0,"-",'Skema1-7_2012'!C9/'Skema1-7_2011'!C9*100-100)</f>
        <v>-18.943543284666347</v>
      </c>
      <c r="D9" s="89">
        <f>IF('Skema1-7_2011'!D9=0,"-",'Skema1-7_2012'!D9/'Skema1-7_2011'!D9*100-100)</f>
        <v>-43.346959008588783</v>
      </c>
      <c r="E9" s="89">
        <f>IF('Skema1-7_2011'!E9=0,"-",'Skema1-7_2012'!E9/'Skema1-7_2011'!E9*100-100)</f>
        <v>176.25602352579983</v>
      </c>
      <c r="F9" s="89" t="str">
        <f>IF('Skema1-7_2011'!F9=0,"-",'Skema1-7_2012'!F9/'Skema1-7_2011'!F9*100-100)</f>
        <v>-</v>
      </c>
      <c r="G9" s="89" t="str">
        <f>IF('Skema1-7_2011'!G9=0,"-",'Skema1-7_2012'!G9/'Skema1-7_2011'!G9*100-100)</f>
        <v>-</v>
      </c>
      <c r="H9" s="89">
        <f>IF('Skema1-7_2011'!H9=0,"-",'Skema1-7_2012'!H9/'Skema1-7_2011'!H9*100-100)</f>
        <v>48.085233720097023</v>
      </c>
      <c r="I9" s="89">
        <f>IF('Skema1-7_2011'!I9=0,"-",'Skema1-7_2012'!I9/'Skema1-7_2011'!I9*100-100)</f>
        <v>149.71347073559733</v>
      </c>
      <c r="J9" s="13">
        <f>IF('Skema1-7_2011'!J9=0,"-",'Skema1-7_2012'!J9/'Skema1-7_2011'!J9*100-100)</f>
        <v>-2.7460754022598906</v>
      </c>
      <c r="N9" s="3"/>
      <c r="O9" s="3"/>
      <c r="P9" s="3"/>
      <c r="Q9" s="3"/>
      <c r="R9" s="3"/>
    </row>
    <row r="10" spans="1:18" ht="13.5" customHeight="1" x14ac:dyDescent="0.2">
      <c r="A10" s="25">
        <v>1501</v>
      </c>
      <c r="B10" s="25" t="s">
        <v>6</v>
      </c>
      <c r="C10" s="89">
        <f>IF('Skema1-7_2011'!C10=0,"-",'Skema1-7_2012'!C10/'Skema1-7_2011'!C10*100-100)</f>
        <v>-1.6486313321865254</v>
      </c>
      <c r="D10" s="89">
        <f>IF('Skema1-7_2011'!D10=0,"-",'Skema1-7_2012'!D10/'Skema1-7_2011'!D10*100-100)</f>
        <v>-44.210402858752488</v>
      </c>
      <c r="E10" s="89">
        <f>IF('Skema1-7_2011'!E10=0,"-",'Skema1-7_2012'!E10/'Skema1-7_2011'!E10*100-100)</f>
        <v>235.20071057115268</v>
      </c>
      <c r="F10" s="89" t="str">
        <f>IF('Skema1-7_2011'!F10=0,"-",'Skema1-7_2012'!F10/'Skema1-7_2011'!F10*100-100)</f>
        <v>-</v>
      </c>
      <c r="G10" s="89" t="str">
        <f>IF('Skema1-7_2011'!G10=0,"-",'Skema1-7_2012'!G10/'Skema1-7_2011'!G10*100-100)</f>
        <v>-</v>
      </c>
      <c r="H10" s="89">
        <f>IF('Skema1-7_2011'!H10=0,"-",'Skema1-7_2012'!H10/'Skema1-7_2011'!H10*100-100)</f>
        <v>10.925423885891746</v>
      </c>
      <c r="I10" s="89">
        <f>IF('Skema1-7_2011'!I10=0,"-",'Skema1-7_2012'!I10/'Skema1-7_2011'!I10*100-100)</f>
        <v>-44.761805369859033</v>
      </c>
      <c r="J10" s="13">
        <f>IF('Skema1-7_2011'!J10=0,"-",'Skema1-7_2012'!J10/'Skema1-7_2011'!J10*100-100)</f>
        <v>0.88211976273969128</v>
      </c>
      <c r="N10" s="3"/>
      <c r="O10" s="3"/>
      <c r="P10" s="3"/>
      <c r="Q10" s="3"/>
      <c r="R10" s="3"/>
    </row>
    <row r="11" spans="1:18" ht="13.5" customHeight="1" x14ac:dyDescent="0.2">
      <c r="A11" s="25">
        <v>1502</v>
      </c>
      <c r="B11" s="25" t="s">
        <v>7</v>
      </c>
      <c r="C11" s="89">
        <f>IF('Skema1-7_2011'!C11=0,"-",'Skema1-7_2012'!C11/'Skema1-7_2011'!C11*100-100)</f>
        <v>3.470662974337273</v>
      </c>
      <c r="D11" s="89">
        <f>IF('Skema1-7_2011'!D11=0,"-",'Skema1-7_2012'!D11/'Skema1-7_2011'!D11*100-100)</f>
        <v>-14.119709370423124</v>
      </c>
      <c r="E11" s="89">
        <f>IF('Skema1-7_2011'!E11=0,"-",'Skema1-7_2012'!E11/'Skema1-7_2011'!E11*100-100)</f>
        <v>252.64795752490915</v>
      </c>
      <c r="F11" s="89" t="str">
        <f>IF('Skema1-7_2011'!F11=0,"-",'Skema1-7_2012'!F11/'Skema1-7_2011'!F11*100-100)</f>
        <v>-</v>
      </c>
      <c r="G11" s="89" t="str">
        <f>IF('Skema1-7_2011'!G11=0,"-",'Skema1-7_2012'!G11/'Skema1-7_2011'!G11*100-100)</f>
        <v>-</v>
      </c>
      <c r="H11" s="89">
        <f>IF('Skema1-7_2011'!H11=0,"-",'Skema1-7_2012'!H11/'Skema1-7_2011'!H11*100-100)</f>
        <v>45.162484302267075</v>
      </c>
      <c r="I11" s="89">
        <f>IF('Skema1-7_2011'!I11=0,"-",'Skema1-7_2012'!I11/'Skema1-7_2011'!I11*100-100)</f>
        <v>-103.12414209364879</v>
      </c>
      <c r="J11" s="13">
        <f>IF('Skema1-7_2011'!J11=0,"-",'Skema1-7_2012'!J11/'Skema1-7_2011'!J11*100-100)</f>
        <v>11.236718781043265</v>
      </c>
      <c r="N11" s="3"/>
      <c r="O11" s="3"/>
      <c r="P11" s="3"/>
      <c r="Q11" s="3"/>
      <c r="R11" s="3"/>
    </row>
    <row r="12" spans="1:18" ht="13.5" customHeight="1" x14ac:dyDescent="0.2">
      <c r="A12" s="25">
        <v>1516</v>
      </c>
      <c r="B12" s="25" t="s">
        <v>8</v>
      </c>
      <c r="C12" s="89">
        <f>IF('Skema1-7_2011'!C12=0,"-",'Skema1-7_2012'!C12/'Skema1-7_2011'!C12*100-100)</f>
        <v>1.6784512755080243</v>
      </c>
      <c r="D12" s="89">
        <f>IF('Skema1-7_2011'!D12=0,"-",'Skema1-7_2012'!D12/'Skema1-7_2011'!D12*100-100)</f>
        <v>-26.609985834751384</v>
      </c>
      <c r="E12" s="89">
        <f>IF('Skema1-7_2011'!E12=0,"-",'Skema1-7_2012'!E12/'Skema1-7_2011'!E12*100-100)</f>
        <v>246.539879450699</v>
      </c>
      <c r="F12" s="89" t="str">
        <f>IF('Skema1-7_2011'!F12=0,"-",'Skema1-7_2012'!F12/'Skema1-7_2011'!F12*100-100)</f>
        <v>-</v>
      </c>
      <c r="G12" s="89">
        <f>IF('Skema1-7_2011'!G12=0,"-",'Skema1-7_2012'!G12/'Skema1-7_2011'!G12*100-100)</f>
        <v>-2.9043600967897589</v>
      </c>
      <c r="H12" s="89">
        <f>IF('Skema1-7_2011'!H12=0,"-",'Skema1-7_2012'!H12/'Skema1-7_2011'!H12*100-100)</f>
        <v>3.7575013929391332</v>
      </c>
      <c r="I12" s="89">
        <f>IF('Skema1-7_2011'!I12=0,"-",'Skema1-7_2012'!I12/'Skema1-7_2011'!I12*100-100)</f>
        <v>93.099296684812657</v>
      </c>
      <c r="J12" s="13">
        <f>IF('Skema1-7_2011'!J12=0,"-",'Skema1-7_2012'!J12/'Skema1-7_2011'!J12*100-100)</f>
        <v>4.6221379407853647</v>
      </c>
      <c r="N12" s="3"/>
      <c r="O12" s="3"/>
      <c r="P12" s="3"/>
      <c r="Q12" s="3"/>
      <c r="R12" s="3"/>
    </row>
    <row r="13" spans="1:18" ht="13.5" customHeight="1" x14ac:dyDescent="0.2">
      <c r="A13" s="25">
        <v>2000</v>
      </c>
      <c r="B13" s="25" t="s">
        <v>9</v>
      </c>
      <c r="C13" s="89">
        <f>IF('Skema1-7_2011'!C13=0,"-",'Skema1-7_2012'!C13/'Skema1-7_2011'!C13*100-100)</f>
        <v>-2.9185580353136942</v>
      </c>
      <c r="D13" s="89">
        <f>IF('Skema1-7_2011'!D13=0,"-",'Skema1-7_2012'!D13/'Skema1-7_2011'!D13*100-100)</f>
        <v>-49.413752817112787</v>
      </c>
      <c r="E13" s="89">
        <f>IF('Skema1-7_2011'!E13=0,"-",'Skema1-7_2012'!E13/'Skema1-7_2011'!E13*100-100)</f>
        <v>230.87226116363746</v>
      </c>
      <c r="F13" s="89" t="str">
        <f>IF('Skema1-7_2011'!F13=0,"-",'Skema1-7_2012'!F13/'Skema1-7_2011'!F13*100-100)</f>
        <v>-</v>
      </c>
      <c r="G13" s="89">
        <f>IF('Skema1-7_2011'!G13=0,"-",'Skema1-7_2012'!G13/'Skema1-7_2011'!G13*100-100)</f>
        <v>1.7454284377595144</v>
      </c>
      <c r="H13" s="89">
        <f>IF('Skema1-7_2011'!H13=0,"-",'Skema1-7_2012'!H13/'Skema1-7_2011'!H13*100-100)</f>
        <v>-3.968613398353682</v>
      </c>
      <c r="I13" s="89">
        <f>IF('Skema1-7_2011'!I13=0,"-",'Skema1-7_2012'!I13/'Skema1-7_2011'!I13*100-100)</f>
        <v>-642.57465386322099</v>
      </c>
      <c r="J13" s="13">
        <f>IF('Skema1-7_2011'!J13=0,"-",'Skema1-7_2012'!J13/'Skema1-7_2011'!J13*100-100)</f>
        <v>1.83118795870989</v>
      </c>
      <c r="N13" s="3"/>
      <c r="O13" s="3"/>
      <c r="P13" s="3"/>
      <c r="Q13" s="3"/>
      <c r="R13" s="3"/>
    </row>
    <row r="14" spans="1:18" ht="13.5" customHeight="1" x14ac:dyDescent="0.2">
      <c r="A14" s="25">
        <v>4001</v>
      </c>
      <c r="B14" s="25" t="s">
        <v>11</v>
      </c>
      <c r="C14" s="89">
        <f>IF('Skema1-7_2011'!C14=0,"-",'Skema1-7_2012'!C14/'Skema1-7_2011'!C14*100-100)</f>
        <v>-1.9647968275558441</v>
      </c>
      <c r="D14" s="89">
        <f>IF('Skema1-7_2011'!D14=0,"-",'Skema1-7_2012'!D14/'Skema1-7_2011'!D14*100-100)</f>
        <v>-47.125907496324572</v>
      </c>
      <c r="E14" s="89">
        <f>IF('Skema1-7_2011'!E14=0,"-",'Skema1-7_2012'!E14/'Skema1-7_2011'!E14*100-100)</f>
        <v>234.12373633136252</v>
      </c>
      <c r="F14" s="89" t="str">
        <f>IF('Skema1-7_2011'!F14=0,"-",'Skema1-7_2012'!F14/'Skema1-7_2011'!F14*100-100)</f>
        <v>-</v>
      </c>
      <c r="G14" s="89" t="str">
        <f>IF('Skema1-7_2011'!G14=0,"-",'Skema1-7_2012'!G14/'Skema1-7_2011'!G14*100-100)</f>
        <v>-</v>
      </c>
      <c r="H14" s="89">
        <f>IF('Skema1-7_2011'!H14=0,"-",'Skema1-7_2012'!H14/'Skema1-7_2011'!H14*100-100)</f>
        <v>-2.0778853502569632</v>
      </c>
      <c r="I14" s="89">
        <f>IF('Skema1-7_2011'!I14=0,"-",'Skema1-7_2012'!I14/'Skema1-7_2011'!I14*100-100)</f>
        <v>160.17897080850133</v>
      </c>
      <c r="J14" s="13">
        <f>IF('Skema1-7_2011'!J14=0,"-",'Skema1-7_2012'!J14/'Skema1-7_2011'!J14*100-100)</f>
        <v>1.4697164730894627</v>
      </c>
      <c r="N14" s="3"/>
      <c r="O14" s="3"/>
      <c r="P14" s="3"/>
      <c r="Q14" s="3"/>
      <c r="R14" s="3"/>
    </row>
    <row r="15" spans="1:18" ht="13.5" customHeight="1" x14ac:dyDescent="0.2">
      <c r="A15" s="25">
        <v>2500</v>
      </c>
      <c r="B15" s="25" t="s">
        <v>47</v>
      </c>
      <c r="C15" s="89">
        <f>IF('Skema1-7_2011'!C15=0,"-",'Skema1-7_2012'!C15/'Skema1-7_2011'!C15*100-100)</f>
        <v>4.3879961123312512</v>
      </c>
      <c r="D15" s="89">
        <f>IF('Skema1-7_2011'!D15=0,"-",'Skema1-7_2012'!D15/'Skema1-7_2011'!D15*100-100)</f>
        <v>10.264969726846033</v>
      </c>
      <c r="E15" s="89">
        <f>IF('Skema1-7_2011'!E15=0,"-",'Skema1-7_2012'!E15/'Skema1-7_2011'!E15*100-100)</f>
        <v>2.2300018030799436</v>
      </c>
      <c r="F15" s="89">
        <f>IF('Skema1-7_2011'!F15=0,"-",'Skema1-7_2012'!F15/'Skema1-7_2011'!F15*100-100)</f>
        <v>-6.7339637710953468</v>
      </c>
      <c r="G15" s="89">
        <f>IF('Skema1-7_2011'!G15=0,"-",'Skema1-7_2012'!G15/'Skema1-7_2011'!G15*100-100)</f>
        <v>12.090661578794311</v>
      </c>
      <c r="H15" s="89">
        <f>IF('Skema1-7_2011'!H15=0,"-",'Skema1-7_2012'!H15/'Skema1-7_2011'!H15*100-100)</f>
        <v>24.625446091351293</v>
      </c>
      <c r="I15" s="89">
        <f>IF('Skema1-7_2011'!I15=0,"-",'Skema1-7_2012'!I15/'Skema1-7_2011'!I15*100-100)</f>
        <v>3.9887651682976468</v>
      </c>
      <c r="J15" s="13">
        <f>IF('Skema1-7_2011'!J15=0,"-",'Skema1-7_2012'!J15/'Skema1-7_2011'!J15*100-100)</f>
        <v>3.9572409346325941</v>
      </c>
      <c r="N15" s="3"/>
      <c r="O15" s="3"/>
      <c r="P15" s="3"/>
      <c r="Q15" s="3"/>
      <c r="R15" s="3"/>
    </row>
    <row r="16" spans="1:18" ht="13.5" customHeight="1" x14ac:dyDescent="0.2">
      <c r="A16" s="25">
        <v>2501</v>
      </c>
      <c r="B16" s="25" t="s">
        <v>10</v>
      </c>
      <c r="C16" s="89">
        <f>IF('Skema1-7_2011'!C16=0,"-",'Skema1-7_2012'!C16/'Skema1-7_2011'!C16*100-100)</f>
        <v>1.1114457090686045</v>
      </c>
      <c r="D16" s="89">
        <f>IF('Skema1-7_2011'!D16=0,"-",'Skema1-7_2012'!D16/'Skema1-7_2011'!D16*100-100)</f>
        <v>6.517354943186433</v>
      </c>
      <c r="E16" s="89">
        <f>IF('Skema1-7_2011'!E16=0,"-",'Skema1-7_2012'!E16/'Skema1-7_2011'!E16*100-100)</f>
        <v>0.78364559462822569</v>
      </c>
      <c r="F16" s="89">
        <f>IF('Skema1-7_2011'!F16=0,"-",'Skema1-7_2012'!F16/'Skema1-7_2011'!F16*100-100)</f>
        <v>3.3983668280279602</v>
      </c>
      <c r="G16" s="89">
        <f>IF('Skema1-7_2011'!G16=0,"-",'Skema1-7_2012'!G16/'Skema1-7_2011'!G16*100-100)</f>
        <v>-16.136037187418722</v>
      </c>
      <c r="H16" s="89">
        <f>IF('Skema1-7_2011'!H16=0,"-",'Skema1-7_2012'!H16/'Skema1-7_2011'!H16*100-100)</f>
        <v>7.5415627546103963</v>
      </c>
      <c r="I16" s="89">
        <f>IF('Skema1-7_2011'!I16=0,"-",'Skema1-7_2012'!I16/'Skema1-7_2011'!I16*100-100)</f>
        <v>2.7260066833034955</v>
      </c>
      <c r="J16" s="13">
        <f>IF('Skema1-7_2011'!J16=0,"-",'Skema1-7_2012'!J16/'Skema1-7_2011'!J16*100-100)</f>
        <v>1.0487885442680209</v>
      </c>
      <c r="N16" s="3"/>
      <c r="O16" s="3"/>
      <c r="P16" s="3"/>
      <c r="Q16" s="3"/>
      <c r="R16" s="3"/>
    </row>
    <row r="17" spans="1:18" ht="13.5" customHeight="1" x14ac:dyDescent="0.2">
      <c r="A17" s="25">
        <v>4202</v>
      </c>
      <c r="B17" s="25" t="s">
        <v>12</v>
      </c>
      <c r="C17" s="89">
        <f>IF('Skema1-7_2011'!C17=0,"-",'Skema1-7_2012'!C17/'Skema1-7_2011'!C17*100-100)</f>
        <v>3.2179278795910591</v>
      </c>
      <c r="D17" s="89">
        <f>IF('Skema1-7_2011'!D17=0,"-",'Skema1-7_2012'!D17/'Skema1-7_2011'!D17*100-100)</f>
        <v>59.968043514521781</v>
      </c>
      <c r="E17" s="89">
        <f>IF('Skema1-7_2011'!E17=0,"-",'Skema1-7_2012'!E17/'Skema1-7_2011'!E17*100-100)</f>
        <v>5.8458191661165984</v>
      </c>
      <c r="F17" s="89">
        <f>IF('Skema1-7_2011'!F17=0,"-",'Skema1-7_2012'!F17/'Skema1-7_2011'!F17*100-100)</f>
        <v>-44.921576200970925</v>
      </c>
      <c r="G17" s="89">
        <f>IF('Skema1-7_2011'!G17=0,"-",'Skema1-7_2012'!G17/'Skema1-7_2011'!G17*100-100)</f>
        <v>319.79864929326408</v>
      </c>
      <c r="H17" s="89">
        <f>IF('Skema1-7_2011'!H17=0,"-",'Skema1-7_2012'!H17/'Skema1-7_2011'!H17*100-100)</f>
        <v>2.192143138757217</v>
      </c>
      <c r="I17" s="89">
        <f>IF('Skema1-7_2011'!I17=0,"-",'Skema1-7_2012'!I17/'Skema1-7_2011'!I17*100-100)</f>
        <v>-1.759471755848125</v>
      </c>
      <c r="J17" s="13">
        <f>IF('Skema1-7_2011'!J17=0,"-",'Skema1-7_2012'!J17/'Skema1-7_2011'!J17*100-100)</f>
        <v>4.304313195251396</v>
      </c>
      <c r="N17" s="3"/>
      <c r="O17" s="3"/>
      <c r="P17" s="3"/>
      <c r="Q17" s="3"/>
      <c r="R17" s="3"/>
    </row>
    <row r="18" spans="1:18" ht="13.5" customHeight="1" x14ac:dyDescent="0.2">
      <c r="A18" s="25">
        <v>5000</v>
      </c>
      <c r="B18" s="25" t="s">
        <v>48</v>
      </c>
      <c r="C18" s="89">
        <f>IF('Skema1-7_2011'!C18=0,"-",'Skema1-7_2012'!C18/'Skema1-7_2011'!C18*100-100)</f>
        <v>1.0124833660358377</v>
      </c>
      <c r="D18" s="89">
        <f>IF('Skema1-7_2011'!D18=0,"-",'Skema1-7_2012'!D18/'Skema1-7_2011'!D18*100-100)</f>
        <v>56.255414981453413</v>
      </c>
      <c r="E18" s="89">
        <f>IF('Skema1-7_2011'!E18=0,"-",'Skema1-7_2012'!E18/'Skema1-7_2011'!E18*100-100)</f>
        <v>3.3964738387690829</v>
      </c>
      <c r="F18" s="89">
        <f>IF('Skema1-7_2011'!F18=0,"-",'Skema1-7_2012'!F18/'Skema1-7_2011'!F18*100-100)</f>
        <v>-8.626215006488863</v>
      </c>
      <c r="G18" s="89">
        <f>IF('Skema1-7_2011'!G18=0,"-",'Skema1-7_2012'!G18/'Skema1-7_2011'!G18*100-100)</f>
        <v>464.24452133794694</v>
      </c>
      <c r="H18" s="89">
        <f>IF('Skema1-7_2011'!H18=0,"-",'Skema1-7_2012'!H18/'Skema1-7_2011'!H18*100-100)</f>
        <v>28.806580072742605</v>
      </c>
      <c r="I18" s="89">
        <f>IF('Skema1-7_2011'!I18=0,"-",'Skema1-7_2012'!I18/'Skema1-7_2011'!I18*100-100)</f>
        <v>16.269881585334204</v>
      </c>
      <c r="J18" s="13">
        <f>IF('Skema1-7_2011'!J18=0,"-",'Skema1-7_2012'!J18/'Skema1-7_2011'!J18*100-100)</f>
        <v>0.84448271500731664</v>
      </c>
      <c r="N18" s="3"/>
      <c r="O18" s="70"/>
      <c r="P18" s="71"/>
      <c r="Q18" s="3"/>
      <c r="R18" s="3"/>
    </row>
    <row r="19" spans="1:18" ht="13.5" customHeight="1" x14ac:dyDescent="0.2">
      <c r="A19" s="25">
        <v>5501</v>
      </c>
      <c r="B19" s="25" t="s">
        <v>13</v>
      </c>
      <c r="C19" s="89">
        <f>IF('Skema1-7_2011'!C19=0,"-",'Skema1-7_2012'!C19/'Skema1-7_2011'!C19*100-100)</f>
        <v>0.59011390085032644</v>
      </c>
      <c r="D19" s="89">
        <f>IF('Skema1-7_2011'!D19=0,"-",'Skema1-7_2012'!D19/'Skema1-7_2011'!D19*100-100)</f>
        <v>54.996449342981748</v>
      </c>
      <c r="E19" s="89">
        <f>IF('Skema1-7_2011'!E19=0,"-",'Skema1-7_2012'!E19/'Skema1-7_2011'!E19*100-100)</f>
        <v>2.552250595893085</v>
      </c>
      <c r="F19" s="89" t="str">
        <f>IF('Skema1-7_2011'!F19=0,"-",'Skema1-7_2012'!F19/'Skema1-7_2011'!F19*100-100)</f>
        <v>-</v>
      </c>
      <c r="G19" s="89">
        <f>IF('Skema1-7_2011'!G19=0,"-",'Skema1-7_2012'!G19/'Skema1-7_2011'!G19*100-100)</f>
        <v>93.62203245336454</v>
      </c>
      <c r="H19" s="89">
        <f>IF('Skema1-7_2011'!H19=0,"-",'Skema1-7_2012'!H19/'Skema1-7_2011'!H19*100-100)</f>
        <v>-2.8771949021431595</v>
      </c>
      <c r="I19" s="89">
        <f>IF('Skema1-7_2011'!I19=0,"-",'Skema1-7_2012'!I19/'Skema1-7_2011'!I19*100-100)</f>
        <v>-91.213045727845284</v>
      </c>
      <c r="J19" s="13">
        <f>IF('Skema1-7_2011'!J19=0,"-",'Skema1-7_2012'!J19/'Skema1-7_2011'!J19*100-100)</f>
        <v>1.7749670550434331</v>
      </c>
      <c r="N19" s="3"/>
      <c r="O19" s="70"/>
      <c r="P19" s="71"/>
      <c r="Q19" s="3"/>
      <c r="R19" s="3"/>
    </row>
    <row r="20" spans="1:18" ht="13.5" customHeight="1" x14ac:dyDescent="0.2">
      <c r="A20" s="25">
        <v>6007</v>
      </c>
      <c r="B20" s="25" t="s">
        <v>14</v>
      </c>
      <c r="C20" s="89">
        <f>IF('Skema1-7_2011'!C20=0,"-",'Skema1-7_2012'!C20/'Skema1-7_2011'!C20*100-100)</f>
        <v>0.19171689832151628</v>
      </c>
      <c r="D20" s="89">
        <f>IF('Skema1-7_2011'!D20=0,"-",'Skema1-7_2012'!D20/'Skema1-7_2011'!D20*100-100)</f>
        <v>32.844204892607678</v>
      </c>
      <c r="E20" s="89">
        <f>IF('Skema1-7_2011'!E20=0,"-",'Skema1-7_2012'!E20/'Skema1-7_2011'!E20*100-100)</f>
        <v>-12.099114627067948</v>
      </c>
      <c r="F20" s="89">
        <f>IF('Skema1-7_2011'!F20=0,"-",'Skema1-7_2012'!F20/'Skema1-7_2011'!F20*100-100)</f>
        <v>48.896489299014036</v>
      </c>
      <c r="G20" s="89">
        <f>IF('Skema1-7_2011'!G20=0,"-",'Skema1-7_2012'!G20/'Skema1-7_2011'!G20*100-100)</f>
        <v>21.147911004652457</v>
      </c>
      <c r="H20" s="89">
        <f>IF('Skema1-7_2011'!H20=0,"-",'Skema1-7_2012'!H20/'Skema1-7_2011'!H20*100-100)</f>
        <v>9.645503484823962</v>
      </c>
      <c r="I20" s="89">
        <f>IF('Skema1-7_2011'!I20=0,"-",'Skema1-7_2012'!I20/'Skema1-7_2011'!I20*100-100)</f>
        <v>-1.3422589488838952</v>
      </c>
      <c r="J20" s="13">
        <f>IF('Skema1-7_2011'!J20=0,"-",'Skema1-7_2012'!J20/'Skema1-7_2011'!J20*100-100)</f>
        <v>3.679986605622787E-2</v>
      </c>
      <c r="N20" s="3"/>
      <c r="O20" s="70"/>
      <c r="P20" s="71"/>
      <c r="Q20" s="3"/>
      <c r="R20" s="3"/>
    </row>
    <row r="21" spans="1:18" ht="13.5" customHeight="1" x14ac:dyDescent="0.2">
      <c r="A21" s="25">
        <v>6008</v>
      </c>
      <c r="B21" s="25" t="s">
        <v>50</v>
      </c>
      <c r="C21" s="89">
        <f>IF('Skema1-7_2011'!C21=0,"-",'Skema1-7_2012'!C21/'Skema1-7_2011'!C21*100-100)</f>
        <v>4.664011347873398</v>
      </c>
      <c r="D21" s="89">
        <f>IF('Skema1-7_2011'!D21=0,"-",'Skema1-7_2012'!D21/'Skema1-7_2011'!D21*100-100)</f>
        <v>83.748599209024206</v>
      </c>
      <c r="E21" s="89">
        <f>IF('Skema1-7_2011'!E21=0,"-",'Skema1-7_2012'!E21/'Skema1-7_2011'!E21*100-100)</f>
        <v>21.577629294248467</v>
      </c>
      <c r="F21" s="89">
        <f>IF('Skema1-7_2011'!F21=0,"-",'Skema1-7_2012'!F21/'Skema1-7_2011'!F21*100-100)</f>
        <v>32.117325241937323</v>
      </c>
      <c r="G21" s="89">
        <f>IF('Skema1-7_2011'!G21=0,"-",'Skema1-7_2012'!G21/'Skema1-7_2011'!G21*100-100)</f>
        <v>11.109835306365383</v>
      </c>
      <c r="H21" s="89">
        <f>IF('Skema1-7_2011'!H21=0,"-",'Skema1-7_2012'!H21/'Skema1-7_2011'!H21*100-100)</f>
        <v>-4.8336956476435375</v>
      </c>
      <c r="I21" s="89">
        <f>IF('Skema1-7_2011'!I21=0,"-",'Skema1-7_2012'!I21/'Skema1-7_2011'!I21*100-100)</f>
        <v>0.14165004686429938</v>
      </c>
      <c r="J21" s="13">
        <f>IF('Skema1-7_2011'!J21=0,"-",'Skema1-7_2012'!J21/'Skema1-7_2011'!J21*100-100)</f>
        <v>6.7188050468199663</v>
      </c>
      <c r="N21" s="3"/>
      <c r="O21" s="3"/>
      <c r="P21" s="3"/>
      <c r="Q21" s="3"/>
      <c r="R21" s="3"/>
    </row>
    <row r="22" spans="1:18" ht="13.5" customHeight="1" x14ac:dyDescent="0.2">
      <c r="A22" s="25">
        <v>6013</v>
      </c>
      <c r="B22" s="25" t="s">
        <v>63</v>
      </c>
      <c r="C22" s="89">
        <f>IF('Skema1-7_2011'!C22=0,"-",'Skema1-7_2012'!C22/'Skema1-7_2011'!C22*100-100)</f>
        <v>15.500224375399952</v>
      </c>
      <c r="D22" s="89">
        <f>IF('Skema1-7_2011'!D22=0,"-",'Skema1-7_2012'!D22/'Skema1-7_2011'!D22*100-100)</f>
        <v>78.561338079900537</v>
      </c>
      <c r="E22" s="89">
        <f>IF('Skema1-7_2011'!E22=0,"-",'Skema1-7_2012'!E22/'Skema1-7_2011'!E22*100-100)</f>
        <v>18.012216173150961</v>
      </c>
      <c r="F22" s="89" t="str">
        <f>IF('Skema1-7_2011'!F22=0,"-",'Skema1-7_2012'!F22/'Skema1-7_2011'!F22*100-100)</f>
        <v>-</v>
      </c>
      <c r="G22" s="89" t="str">
        <f>IF('Skema1-7_2011'!G22=0,"-",'Skema1-7_2012'!G22/'Skema1-7_2011'!G22*100-100)</f>
        <v>-</v>
      </c>
      <c r="H22" s="89" t="str">
        <f>IF('Skema1-7_2011'!H22=0,"-",'Skema1-7_2012'!H22/'Skema1-7_2011'!H22*100-100)</f>
        <v>-</v>
      </c>
      <c r="I22" s="89">
        <f>IF('Skema1-7_2011'!I22=0,"-",'Skema1-7_2012'!I22/'Skema1-7_2011'!I22*100-100)</f>
        <v>-1.9607843137254974</v>
      </c>
      <c r="J22" s="13">
        <f>IF('Skema1-7_2011'!J22=0,"-",'Skema1-7_2012'!J22/'Skema1-7_2011'!J22*100-100)</f>
        <v>16.736056124577473</v>
      </c>
      <c r="N22" s="3"/>
      <c r="O22" s="3"/>
      <c r="P22" s="3"/>
      <c r="Q22" s="3"/>
      <c r="R22" s="3"/>
    </row>
    <row r="23" spans="1:18" ht="13.5" customHeight="1" x14ac:dyDescent="0.2">
      <c r="A23" s="25">
        <v>6006</v>
      </c>
      <c r="B23" s="25" t="s">
        <v>83</v>
      </c>
      <c r="C23" s="89">
        <f>IF('Skema1-7_2011'!C23=0,"-",'Skema1-7_2012'!C23/'Skema1-7_2011'!C23*100-100)</f>
        <v>6.9389169299165729</v>
      </c>
      <c r="D23" s="89">
        <f>IF('Skema1-7_2011'!D23=0,"-",'Skema1-7_2012'!D23/'Skema1-7_2011'!D23*100-100)</f>
        <v>16.555117732530249</v>
      </c>
      <c r="E23" s="89">
        <f>IF('Skema1-7_2011'!E23=0,"-",'Skema1-7_2012'!E23/'Skema1-7_2011'!E23*100-100)</f>
        <v>9.6961121218246689</v>
      </c>
      <c r="F23" s="89" t="str">
        <f>IF('Skema1-7_2011'!F23=0,"-",'Skema1-7_2012'!F23/'Skema1-7_2011'!F23*100-100)</f>
        <v>-</v>
      </c>
      <c r="G23" s="89">
        <f>IF('Skema1-7_2011'!G23=0,"-",'Skema1-7_2012'!G23/'Skema1-7_2011'!G23*100-100)</f>
        <v>-34.727901855929545</v>
      </c>
      <c r="H23" s="89">
        <f>IF('Skema1-7_2011'!H23=0,"-",'Skema1-7_2012'!H23/'Skema1-7_2011'!H23*100-100)</f>
        <v>21.2732080578417</v>
      </c>
      <c r="I23" s="89">
        <f>IF('Skema1-7_2011'!I23=0,"-",'Skema1-7_2012'!I23/'Skema1-7_2011'!I23*100-100)</f>
        <v>-895.23596510847688</v>
      </c>
      <c r="J23" s="13">
        <f>IF('Skema1-7_2011'!J23=0,"-",'Skema1-7_2012'!J23/'Skema1-7_2011'!J23*100-100)</f>
        <v>9.7449519151597883</v>
      </c>
      <c r="N23" s="3"/>
      <c r="O23" s="3"/>
      <c r="P23" s="3"/>
      <c r="Q23" s="3"/>
      <c r="R23" s="3"/>
    </row>
    <row r="24" spans="1:18" ht="13.5" customHeight="1" x14ac:dyDescent="0.2">
      <c r="A24" s="25">
        <v>6650</v>
      </c>
      <c r="B24" s="25" t="s">
        <v>84</v>
      </c>
      <c r="C24" s="89">
        <f>IF('Skema1-7_2011'!C24=0,"-",'Skema1-7_2012'!C24/'Skema1-7_2011'!C24*100-100)</f>
        <v>-2.601167631096871</v>
      </c>
      <c r="D24" s="89">
        <f>IF('Skema1-7_2011'!D24=0,"-",'Skema1-7_2012'!D24/'Skema1-7_2011'!D24*100-100)</f>
        <v>31.331178925477417</v>
      </c>
      <c r="E24" s="89">
        <f>IF('Skema1-7_2011'!E24=0,"-",'Skema1-7_2012'!E24/'Skema1-7_2011'!E24*100-100)</f>
        <v>1.6912263887224981</v>
      </c>
      <c r="F24" s="89" t="str">
        <f>IF('Skema1-7_2011'!F24=0,"-",'Skema1-7_2012'!F24/'Skema1-7_2011'!F24*100-100)</f>
        <v>-</v>
      </c>
      <c r="G24" s="89">
        <f>IF('Skema1-7_2011'!G24=0,"-",'Skema1-7_2012'!G24/'Skema1-7_2011'!G24*100-100)</f>
        <v>5.3760800682825334</v>
      </c>
      <c r="H24" s="89">
        <f>IF('Skema1-7_2011'!H24=0,"-",'Skema1-7_2012'!H24/'Skema1-7_2011'!H24*100-100)</f>
        <v>-7.9666089570667395</v>
      </c>
      <c r="I24" s="89">
        <f>IF('Skema1-7_2011'!I24=0,"-",'Skema1-7_2012'!I24/'Skema1-7_2011'!I24*100-100)</f>
        <v>-630.57862584940631</v>
      </c>
      <c r="J24" s="13">
        <f>IF('Skema1-7_2011'!J24=0,"-",'Skema1-7_2012'!J24/'Skema1-7_2011'!J24*100-100)</f>
        <v>-0.35904441451887692</v>
      </c>
      <c r="N24" s="3"/>
      <c r="O24" s="3"/>
      <c r="P24" s="3"/>
      <c r="Q24" s="3"/>
      <c r="R24" s="3"/>
    </row>
    <row r="25" spans="1:18" ht="13.5" customHeight="1" x14ac:dyDescent="0.2">
      <c r="A25" s="25">
        <v>6620</v>
      </c>
      <c r="B25" s="25" t="s">
        <v>68</v>
      </c>
      <c r="C25" s="89">
        <f>IF('Skema1-7_2011'!C25=0,"-",'Skema1-7_2012'!C25/'Skema1-7_2011'!C25*100-100)</f>
        <v>-1.865476289511534</v>
      </c>
      <c r="D25" s="89">
        <f>IF('Skema1-7_2011'!D25=0,"-",'Skema1-7_2012'!D25/'Skema1-7_2011'!D25*100-100)</f>
        <v>3.8271241306524928</v>
      </c>
      <c r="E25" s="89">
        <f>IF('Skema1-7_2011'!E25=0,"-",'Skema1-7_2012'!E25/'Skema1-7_2011'!E25*100-100)</f>
        <v>10.083712243946735</v>
      </c>
      <c r="F25" s="89" t="str">
        <f>IF('Skema1-7_2011'!F25=0,"-",'Skema1-7_2012'!F25/'Skema1-7_2011'!F25*100-100)</f>
        <v>-</v>
      </c>
      <c r="G25" s="89">
        <f>IF('Skema1-7_2011'!G25=0,"-",'Skema1-7_2012'!G25/'Skema1-7_2011'!G25*100-100)</f>
        <v>172.0592817422351</v>
      </c>
      <c r="H25" s="89">
        <f>IF('Skema1-7_2011'!H25=0,"-",'Skema1-7_2012'!H25/'Skema1-7_2011'!H25*100-100)</f>
        <v>-382.52477788875933</v>
      </c>
      <c r="I25" s="89">
        <f>IF('Skema1-7_2011'!I25=0,"-",'Skema1-7_2012'!I25/'Skema1-7_2011'!I25*100-100)</f>
        <v>34.594201560291623</v>
      </c>
      <c r="J25" s="13">
        <f>IF('Skema1-7_2011'!J25=0,"-",'Skema1-7_2012'!J25/'Skema1-7_2011'!J25*100-100)</f>
        <v>5.6769052826324895</v>
      </c>
      <c r="N25" s="3"/>
      <c r="O25" s="3"/>
      <c r="P25" s="3"/>
      <c r="Q25" s="3"/>
      <c r="R25" s="3"/>
    </row>
    <row r="26" spans="1:18" ht="13.5" customHeight="1" x14ac:dyDescent="0.2">
      <c r="A26" s="25">
        <v>7005</v>
      </c>
      <c r="B26" s="25" t="s">
        <v>85</v>
      </c>
      <c r="C26" s="89">
        <f>IF('Skema1-7_2011'!C26=0,"-",'Skema1-7_2012'!C26/'Skema1-7_2011'!C26*100-100)</f>
        <v>-3.9089068693370876</v>
      </c>
      <c r="D26" s="89">
        <f>IF('Skema1-7_2011'!D26=0,"-",'Skema1-7_2012'!D26/'Skema1-7_2011'!D26*100-100)</f>
        <v>2.5473885674332593</v>
      </c>
      <c r="E26" s="89">
        <f>IF('Skema1-7_2011'!E26=0,"-",'Skema1-7_2012'!E26/'Skema1-7_2011'!E26*100-100)</f>
        <v>-0.26838843997822437</v>
      </c>
      <c r="F26" s="89">
        <f>IF('Skema1-7_2011'!F26=0,"-",'Skema1-7_2012'!F26/'Skema1-7_2011'!F26*100-100)</f>
        <v>13.274525039230923</v>
      </c>
      <c r="G26" s="89">
        <f>IF('Skema1-7_2011'!G26=0,"-",'Skema1-7_2012'!G26/'Skema1-7_2011'!G26*100-100)</f>
        <v>321.80655709701426</v>
      </c>
      <c r="H26" s="89">
        <f>IF('Skema1-7_2011'!H26=0,"-",'Skema1-7_2012'!H26/'Skema1-7_2011'!H26*100-100)</f>
        <v>29.801029036856306</v>
      </c>
      <c r="I26" s="89">
        <f>IF('Skema1-7_2011'!I26=0,"-",'Skema1-7_2012'!I26/'Skema1-7_2011'!I26*100-100)</f>
        <v>-13.732815524201627</v>
      </c>
      <c r="J26" s="13">
        <f>IF('Skema1-7_2011'!J26=0,"-",'Skema1-7_2012'!J26/'Skema1-7_2011'!J26*100-100)</f>
        <v>-5.5764849135301944</v>
      </c>
      <c r="N26" s="3"/>
      <c r="O26" s="3"/>
      <c r="P26" s="3"/>
      <c r="Q26" s="3"/>
      <c r="R26" s="3"/>
    </row>
    <row r="27" spans="1:18" ht="13.5" customHeight="1" x14ac:dyDescent="0.2">
      <c r="A27" s="25">
        <v>6630</v>
      </c>
      <c r="B27" s="25" t="s">
        <v>69</v>
      </c>
      <c r="C27" s="89">
        <f>IF('Skema1-7_2011'!C27=0,"-",'Skema1-7_2012'!C27/'Skema1-7_2011'!C27*100-100)</f>
        <v>-4.995787069811982</v>
      </c>
      <c r="D27" s="89">
        <f>IF('Skema1-7_2011'!D27=0,"-",'Skema1-7_2012'!D27/'Skema1-7_2011'!D27*100-100)</f>
        <v>31.505458990556008</v>
      </c>
      <c r="E27" s="89">
        <f>IF('Skema1-7_2011'!E27=0,"-",'Skema1-7_2012'!E27/'Skema1-7_2011'!E27*100-100)</f>
        <v>5.4876557603607807</v>
      </c>
      <c r="F27" s="89">
        <f>IF('Skema1-7_2011'!F27=0,"-",'Skema1-7_2012'!F27/'Skema1-7_2011'!F27*100-100)</f>
        <v>-100</v>
      </c>
      <c r="G27" s="89">
        <f>IF('Skema1-7_2011'!G27=0,"-",'Skema1-7_2012'!G27/'Skema1-7_2011'!G27*100-100)</f>
        <v>1048.3061076687857</v>
      </c>
      <c r="H27" s="89">
        <f>IF('Skema1-7_2011'!H27=0,"-",'Skema1-7_2012'!H27/'Skema1-7_2011'!H27*100-100)</f>
        <v>-139.11089485539497</v>
      </c>
      <c r="I27" s="89">
        <f>IF('Skema1-7_2011'!I27=0,"-",'Skema1-7_2012'!I27/'Skema1-7_2011'!I27*100-100)</f>
        <v>49.877020890486534</v>
      </c>
      <c r="J27" s="13">
        <f>IF('Skema1-7_2011'!J27=0,"-",'Skema1-7_2012'!J27/'Skema1-7_2011'!J27*100-100)</f>
        <v>1.0013060648347505</v>
      </c>
      <c r="N27" s="3"/>
      <c r="O27" s="70"/>
      <c r="P27" s="70"/>
      <c r="Q27" s="3"/>
      <c r="R27" s="3"/>
    </row>
    <row r="28" spans="1:18" ht="13.5" customHeight="1" x14ac:dyDescent="0.2">
      <c r="A28" s="25">
        <v>7603</v>
      </c>
      <c r="B28" s="25" t="s">
        <v>15</v>
      </c>
      <c r="C28" s="89">
        <f>IF('Skema1-7_2011'!C28=0,"-",'Skema1-7_2012'!C28/'Skema1-7_2011'!C28*100-100)</f>
        <v>-0.67510346432993629</v>
      </c>
      <c r="D28" s="89">
        <f>IF('Skema1-7_2011'!D28=0,"-",'Skema1-7_2012'!D28/'Skema1-7_2011'!D28*100-100)</f>
        <v>30.123306548097872</v>
      </c>
      <c r="E28" s="89">
        <f>IF('Skema1-7_2011'!E28=0,"-",'Skema1-7_2012'!E28/'Skema1-7_2011'!E28*100-100)</f>
        <v>7.5245462695222614</v>
      </c>
      <c r="F28" s="89" t="str">
        <f>IF('Skema1-7_2011'!F28=0,"-",'Skema1-7_2012'!F28/'Skema1-7_2011'!F28*100-100)</f>
        <v>-</v>
      </c>
      <c r="G28" s="89">
        <f>IF('Skema1-7_2011'!G28=0,"-",'Skema1-7_2012'!G28/'Skema1-7_2011'!G28*100-100)</f>
        <v>-19.228232050385273</v>
      </c>
      <c r="H28" s="89">
        <f>IF('Skema1-7_2011'!H28=0,"-",'Skema1-7_2012'!H28/'Skema1-7_2011'!H28*100-100)</f>
        <v>20.922373983688175</v>
      </c>
      <c r="I28" s="89">
        <f>IF('Skema1-7_2011'!I28=0,"-",'Skema1-7_2012'!I28/'Skema1-7_2011'!I28*100-100)</f>
        <v>18.265971852867779</v>
      </c>
      <c r="J28" s="13">
        <f>IF('Skema1-7_2011'!J28=0,"-",'Skema1-7_2012'!J28/'Skema1-7_2011'!J28*100-100)</f>
        <v>-1.488620665077093</v>
      </c>
      <c r="N28" s="3"/>
      <c r="O28" s="70"/>
      <c r="P28" s="71"/>
      <c r="Q28" s="3"/>
      <c r="R28" s="3"/>
    </row>
    <row r="29" spans="1:18" ht="13.5" customHeight="1" x14ac:dyDescent="0.2">
      <c r="A29" s="25">
        <v>8001</v>
      </c>
      <c r="B29" s="25" t="s">
        <v>46</v>
      </c>
      <c r="C29" s="89">
        <f>IF('Skema1-7_2011'!C29=0,"-",'Skema1-7_2012'!C29/'Skema1-7_2011'!C29*100-100)</f>
        <v>0.15298560292902152</v>
      </c>
      <c r="D29" s="89">
        <f>IF('Skema1-7_2011'!D29=0,"-",'Skema1-7_2012'!D29/'Skema1-7_2011'!D29*100-100)</f>
        <v>11.607625977487771</v>
      </c>
      <c r="E29" s="89">
        <f>IF('Skema1-7_2011'!E29=0,"-",'Skema1-7_2012'!E29/'Skema1-7_2011'!E29*100-100)</f>
        <v>5.3913918706036839</v>
      </c>
      <c r="F29" s="89">
        <f>IF('Skema1-7_2011'!F29=0,"-",'Skema1-7_2012'!F29/'Skema1-7_2011'!F29*100-100)</f>
        <v>-27.241146797883857</v>
      </c>
      <c r="G29" s="89">
        <f>IF('Skema1-7_2011'!G29=0,"-",'Skema1-7_2012'!G29/'Skema1-7_2011'!G29*100-100)</f>
        <v>9.2880514465198729</v>
      </c>
      <c r="H29" s="89">
        <f>IF('Skema1-7_2011'!H29=0,"-",'Skema1-7_2012'!H29/'Skema1-7_2011'!H29*100-100)</f>
        <v>-1.676827852111046</v>
      </c>
      <c r="I29" s="89">
        <f>IF('Skema1-7_2011'!I29=0,"-",'Skema1-7_2012'!I29/'Skema1-7_2011'!I29*100-100)</f>
        <v>14.675759345646895</v>
      </c>
      <c r="J29" s="13">
        <f>IF('Skema1-7_2011'!J29=0,"-",'Skema1-7_2012'!J29/'Skema1-7_2011'!J29*100-100)</f>
        <v>0.98734028347786307</v>
      </c>
      <c r="N29" s="3"/>
      <c r="O29" s="3"/>
      <c r="P29" s="3"/>
      <c r="Q29" s="3"/>
      <c r="R29" s="3"/>
    </row>
    <row r="30" spans="1:18" ht="13.5" customHeight="1" x14ac:dyDescent="0.2">
      <c r="A30" s="25">
        <v>8003</v>
      </c>
      <c r="B30" s="25" t="s">
        <v>16</v>
      </c>
      <c r="C30" s="89">
        <f>IF('Skema1-7_2011'!C30=0,"-",'Skema1-7_2012'!C30/'Skema1-7_2011'!C30*100-100)</f>
        <v>1.060211598731243</v>
      </c>
      <c r="D30" s="89">
        <f>IF('Skema1-7_2011'!D30=0,"-",'Skema1-7_2012'!D30/'Skema1-7_2011'!D30*100-100)</f>
        <v>12.92375312235265</v>
      </c>
      <c r="E30" s="89">
        <f>IF('Skema1-7_2011'!E30=0,"-",'Skema1-7_2012'!E30/'Skema1-7_2011'!E30*100-100)</f>
        <v>6.1855851047969139</v>
      </c>
      <c r="F30" s="89">
        <f>IF('Skema1-7_2011'!F30=0,"-",'Skema1-7_2012'!F30/'Skema1-7_2011'!F30*100-100)</f>
        <v>54.969230808454199</v>
      </c>
      <c r="G30" s="89">
        <f>IF('Skema1-7_2011'!G30=0,"-",'Skema1-7_2012'!G30/'Skema1-7_2011'!G30*100-100)</f>
        <v>-22.146915223236647</v>
      </c>
      <c r="H30" s="89">
        <f>IF('Skema1-7_2011'!H30=0,"-",'Skema1-7_2012'!H30/'Skema1-7_2011'!H30*100-100)</f>
        <v>-3.9959216917114873</v>
      </c>
      <c r="I30" s="89">
        <f>IF('Skema1-7_2011'!I30=0,"-",'Skema1-7_2012'!I30/'Skema1-7_2011'!I30*100-100)</f>
        <v>5.5733317314027033</v>
      </c>
      <c r="J30" s="13">
        <f>IF('Skema1-7_2011'!J30=0,"-",'Skema1-7_2012'!J30/'Skema1-7_2011'!J30*100-100)</f>
        <v>1.7564498671037967</v>
      </c>
      <c r="N30" s="3"/>
      <c r="O30" s="3"/>
      <c r="P30" s="3"/>
      <c r="Q30" s="3"/>
      <c r="R30" s="3"/>
    </row>
    <row r="31" spans="1:18" ht="13.5" customHeight="1" x14ac:dyDescent="0.2">
      <c r="A31" s="25">
        <v>8005</v>
      </c>
      <c r="B31" s="25" t="s">
        <v>17</v>
      </c>
      <c r="C31" s="89">
        <f>IF('Skema1-7_2011'!C31=0,"-",'Skema1-7_2012'!C31/'Skema1-7_2011'!C31*100-100)</f>
        <v>1.9840760041385863</v>
      </c>
      <c r="D31" s="89">
        <f>IF('Skema1-7_2011'!D31=0,"-",'Skema1-7_2012'!D31/'Skema1-7_2011'!D31*100-100)</f>
        <v>59.396242594719808</v>
      </c>
      <c r="E31" s="89">
        <f>IF('Skema1-7_2011'!E31=0,"-",'Skema1-7_2012'!E31/'Skema1-7_2011'!E31*100-100)</f>
        <v>7.1291885573909326</v>
      </c>
      <c r="F31" s="89" t="str">
        <f>IF('Skema1-7_2011'!F31=0,"-",'Skema1-7_2012'!F31/'Skema1-7_2011'!F31*100-100)</f>
        <v>-</v>
      </c>
      <c r="G31" s="89">
        <f>IF('Skema1-7_2011'!G31=0,"-",'Skema1-7_2012'!G31/'Skema1-7_2011'!G31*100-100)</f>
        <v>5.6785909764794695</v>
      </c>
      <c r="H31" s="89">
        <f>IF('Skema1-7_2011'!H31=0,"-",'Skema1-7_2012'!H31/'Skema1-7_2011'!H31*100-100)</f>
        <v>-1.7740429505135467</v>
      </c>
      <c r="I31" s="89">
        <f>IF('Skema1-7_2011'!I31=0,"-",'Skema1-7_2012'!I31/'Skema1-7_2011'!I31*100-100)</f>
        <v>-35.253745881918746</v>
      </c>
      <c r="J31" s="13">
        <f>IF('Skema1-7_2011'!J31=0,"-",'Skema1-7_2012'!J31/'Skema1-7_2011'!J31*100-100)</f>
        <v>2.8045377108970797</v>
      </c>
      <c r="N31" s="3"/>
      <c r="O31" s="3"/>
      <c r="P31" s="3"/>
      <c r="Q31" s="3"/>
      <c r="R31" s="3"/>
    </row>
    <row r="32" spans="1:18" ht="13.5" customHeight="1" x14ac:dyDescent="0.2">
      <c r="A32" s="144"/>
      <c r="B32" s="144"/>
      <c r="C32" s="89"/>
      <c r="D32" s="89"/>
      <c r="E32" s="89"/>
      <c r="F32" s="89"/>
      <c r="G32" s="89"/>
      <c r="H32" s="89"/>
      <c r="I32" s="89"/>
      <c r="J32" s="13"/>
      <c r="N32" s="3"/>
      <c r="O32" s="3"/>
      <c r="P32" s="3"/>
      <c r="Q32" s="3"/>
      <c r="R32" s="3"/>
    </row>
    <row r="33" spans="1:18" ht="13.5" customHeight="1" x14ac:dyDescent="0.2">
      <c r="A33" s="144"/>
      <c r="B33" s="144"/>
      <c r="C33" s="89"/>
      <c r="D33" s="89"/>
      <c r="E33" s="89"/>
      <c r="F33" s="89"/>
      <c r="G33" s="89"/>
      <c r="H33" s="89"/>
      <c r="I33" s="89"/>
      <c r="J33" s="13"/>
      <c r="N33" s="3"/>
      <c r="O33" s="70"/>
      <c r="P33" s="71"/>
      <c r="Q33" s="3"/>
      <c r="R33" s="3"/>
    </row>
    <row r="34" spans="1:18" ht="13.5" customHeight="1" x14ac:dyDescent="0.2">
      <c r="A34" s="25"/>
      <c r="B34"/>
      <c r="C34" s="89"/>
      <c r="D34" s="89"/>
      <c r="E34" s="89"/>
      <c r="F34" s="89"/>
      <c r="G34" s="89"/>
      <c r="H34" s="89"/>
      <c r="I34" s="89"/>
      <c r="J34" s="13"/>
      <c r="N34" s="3"/>
      <c r="O34" s="3"/>
      <c r="P34" s="3"/>
      <c r="Q34" s="3"/>
      <c r="R34" s="3"/>
    </row>
    <row r="35" spans="1:18" ht="13.5" customHeight="1" x14ac:dyDescent="0.2">
      <c r="A35" s="28"/>
      <c r="B35" s="28"/>
      <c r="C35" s="89"/>
      <c r="D35" s="89"/>
      <c r="E35" s="89"/>
      <c r="F35" s="89"/>
      <c r="G35" s="89"/>
      <c r="H35" s="89"/>
      <c r="I35" s="89"/>
      <c r="J35" s="13"/>
      <c r="L35" s="3"/>
      <c r="M35" s="3"/>
      <c r="N35" s="3"/>
      <c r="O35" s="3"/>
      <c r="P35" s="3"/>
      <c r="Q35" s="3"/>
      <c r="R35" s="3"/>
    </row>
    <row r="36" spans="1:18" ht="13.5" customHeight="1" x14ac:dyDescent="0.2">
      <c r="A36" s="63"/>
      <c r="B36" s="30" t="s">
        <v>26</v>
      </c>
      <c r="C36" s="53">
        <f>IF('Skema1-7_2011'!C36=0,"-",'Skema1-7_2012'!C36/'Skema1-7_2011'!C36*100-100)</f>
        <v>0.36849592017340171</v>
      </c>
      <c r="D36" s="53">
        <f>IF('Skema1-7_2011'!D36=0,"-",'Skema1-7_2012'!D36/'Skema1-7_2011'!D36*100-100)</f>
        <v>6.374207287936585</v>
      </c>
      <c r="E36" s="53">
        <f>IF('Skema1-7_2011'!E36=0,"-",'Skema1-7_2012'!E36/'Skema1-7_2011'!E36*100-100)</f>
        <v>61.125011363036037</v>
      </c>
      <c r="F36" s="53">
        <f>IF('Skema1-7_2011'!F36=0,"-",'Skema1-7_2012'!F36/'Skema1-7_2011'!F36*100-100)</f>
        <v>17.739723370996472</v>
      </c>
      <c r="G36" s="53">
        <f>IF('Skema1-7_2011'!G36=0,"-",'Skema1-7_2012'!G36/'Skema1-7_2011'!G36*100-100)</f>
        <v>48.392915662074245</v>
      </c>
      <c r="H36" s="53">
        <f>IF('Skema1-7_2011'!H36=0,"-",'Skema1-7_2012'!H36/'Skema1-7_2011'!H36*100-100)</f>
        <v>27.862832722845752</v>
      </c>
      <c r="I36" s="53">
        <f>IF('Skema1-7_2011'!I36=0,"-",'Skema1-7_2012'!I36/'Skema1-7_2011'!I36*100-100)</f>
        <v>-12.592824834111752</v>
      </c>
      <c r="J36" s="160">
        <f>IF('Skema1-7_2011'!J36=0,"-",'Skema1-7_2012'!J36/'Skema1-7_2011'!J36*100-100)</f>
        <v>2.3656995219253076</v>
      </c>
      <c r="K36" s="60"/>
      <c r="L36" s="3"/>
      <c r="M36" s="3"/>
      <c r="N36" s="3"/>
      <c r="O36" s="3"/>
      <c r="P36" s="3"/>
      <c r="Q36" s="3"/>
      <c r="R36" s="3"/>
    </row>
    <row r="37" spans="1:18" ht="13.5" customHeight="1" x14ac:dyDescent="0.2">
      <c r="A37" s="32"/>
      <c r="B37" s="18"/>
      <c r="C37" s="93"/>
      <c r="D37" s="93"/>
      <c r="E37" s="93"/>
      <c r="F37" s="93"/>
      <c r="G37" s="93"/>
      <c r="H37" s="93"/>
      <c r="I37" s="93"/>
      <c r="J37" s="93"/>
      <c r="L37" s="3"/>
      <c r="M37" s="3"/>
      <c r="N37" s="3"/>
      <c r="O37" s="3"/>
      <c r="P37" s="3"/>
      <c r="Q37" s="3"/>
      <c r="R37" s="3"/>
    </row>
    <row r="38" spans="1:18" ht="13.5" customHeight="1" x14ac:dyDescent="0.2">
      <c r="A38" s="32"/>
      <c r="B38" s="34" t="s">
        <v>40</v>
      </c>
      <c r="C38" s="94">
        <f>IF('Skema1-7_2011'!C38=0,"-",'Skema1-7_2012'!C38/'Skema1-7_2011'!C38*100-100)</f>
        <v>-0.32565146491377561</v>
      </c>
      <c r="D38" s="94">
        <f>IF('Skema1-7_2011'!D38=0,"-",'Skema1-7_2012'!D38/'Skema1-7_2011'!D38*100-100)</f>
        <v>-26.49833159970926</v>
      </c>
      <c r="E38" s="94">
        <f>IF('Skema1-7_2011'!E38=0,"-",'Skema1-7_2012'!E38/'Skema1-7_2011'!E38*100-100)</f>
        <v>239.70944805469429</v>
      </c>
      <c r="F38" s="94" t="str">
        <f>IF('Skema1-7_2011'!F38=0,"-",'Skema1-7_2012'!F38/'Skema1-7_2011'!F38*100-100)</f>
        <v>-</v>
      </c>
      <c r="G38" s="94">
        <f>IF('Skema1-7_2011'!G38=0,"-",'Skema1-7_2012'!G38/'Skema1-7_2011'!G38*100-100)</f>
        <v>18.708879939821358</v>
      </c>
      <c r="H38" s="94">
        <f>IF('Skema1-7_2011'!H38=0,"-",'Skema1-7_2012'!H38/'Skema1-7_2011'!H38*100-100)</f>
        <v>-9.9079880373823102</v>
      </c>
      <c r="I38" s="143">
        <f>IF('Skema1-7_2011'!I38=0,"-",'Skema1-7_2012'!I38/'Skema1-7_2011'!I38*100-100)</f>
        <v>19.207746452759935</v>
      </c>
      <c r="J38" s="95">
        <f>IF('Skema1-7_2011'!J38=0,"-",'Skema1-7_2012'!J38/'Skema1-7_2011'!J38*100-100)</f>
        <v>1.5289997482557709</v>
      </c>
      <c r="L38" s="59"/>
      <c r="M38" s="3"/>
      <c r="N38" s="3"/>
      <c r="O38" s="3"/>
      <c r="P38" s="3"/>
      <c r="Q38" s="3"/>
      <c r="R38" s="3"/>
    </row>
    <row r="39" spans="1:18" ht="13.5" customHeight="1" x14ac:dyDescent="0.2">
      <c r="A39" s="32"/>
      <c r="B39" s="37" t="s">
        <v>41</v>
      </c>
      <c r="C39" s="96">
        <f>IF('Skema1-7_2011'!C39=0,"-",'Skema1-7_2012'!C39/'Skema1-7_2011'!C39*100-100)</f>
        <v>2.7953332814700076</v>
      </c>
      <c r="D39" s="96">
        <f>IF('Skema1-7_2011'!D39=0,"-",'Skema1-7_2012'!D39/'Skema1-7_2011'!D39*100-100)</f>
        <v>8.4187783239168681</v>
      </c>
      <c r="E39" s="96">
        <f>IF('Skema1-7_2011'!E39=0,"-",'Skema1-7_2012'!E39/'Skema1-7_2011'!E39*100-100)</f>
        <v>1.5193360507420408</v>
      </c>
      <c r="F39" s="96">
        <f>IF('Skema1-7_2011'!F39=0,"-",'Skema1-7_2012'!F39/'Skema1-7_2011'!F39*100-100)</f>
        <v>0.43244050830435299</v>
      </c>
      <c r="G39" s="96">
        <f>IF('Skema1-7_2011'!G39=0,"-",'Skema1-7_2012'!G39/'Skema1-7_2011'!G39*100-100)</f>
        <v>1.6298478205590357</v>
      </c>
      <c r="H39" s="96">
        <f>IF('Skema1-7_2011'!H39=0,"-",'Skema1-7_2012'!H39/'Skema1-7_2011'!H39*100-100)</f>
        <v>14.582258683173293</v>
      </c>
      <c r="I39" s="89">
        <f>IF('Skema1-7_2011'!I39=0,"-",'Skema1-7_2012'!I39/'Skema1-7_2011'!I39*100-100)</f>
        <v>-100</v>
      </c>
      <c r="J39" s="97">
        <f>IF('Skema1-7_2011'!J39=0,"-",'Skema1-7_2012'!J39/'Skema1-7_2011'!J39*100-100)</f>
        <v>2.5698286566692587</v>
      </c>
      <c r="L39" s="59"/>
      <c r="M39" s="3"/>
      <c r="N39" s="70"/>
      <c r="O39" s="70"/>
      <c r="P39" s="70"/>
      <c r="Q39" s="3"/>
      <c r="R39" s="3"/>
    </row>
    <row r="40" spans="1:18" ht="13.5" customHeight="1" x14ac:dyDescent="0.2">
      <c r="A40" s="32"/>
      <c r="B40" s="37" t="s">
        <v>42</v>
      </c>
      <c r="C40" s="96">
        <f>IF('Skema1-7_2011'!C40=0,"-",'Skema1-7_2012'!C40/'Skema1-7_2011'!C40*100-100)</f>
        <v>2.4735593725460348</v>
      </c>
      <c r="D40" s="96">
        <f>IF('Skema1-7_2011'!D40=0,"-",'Skema1-7_2012'!D40/'Skema1-7_2011'!D40*100-100)</f>
        <v>57.94283069896062</v>
      </c>
      <c r="E40" s="96">
        <f>IF('Skema1-7_2011'!E40=0,"-",'Skema1-7_2012'!E40/'Skema1-7_2011'!E40*100-100)</f>
        <v>4.5054012289473206</v>
      </c>
      <c r="F40" s="96">
        <f>IF('Skema1-7_2011'!F40=0,"-",'Skema1-7_2012'!F40/'Skema1-7_2011'!F40*100-100)</f>
        <v>27.164728520036817</v>
      </c>
      <c r="G40" s="96">
        <f>IF('Skema1-7_2011'!G40=0,"-",'Skema1-7_2012'!G40/'Skema1-7_2011'!G40*100-100)</f>
        <v>148.20877839626897</v>
      </c>
      <c r="H40" s="96">
        <f>IF('Skema1-7_2011'!H40=0,"-",'Skema1-7_2012'!H40/'Skema1-7_2011'!H40*100-100)</f>
        <v>4.8928621127197545</v>
      </c>
      <c r="I40" s="89">
        <f>IF('Skema1-7_2011'!I40=0,"-",'Skema1-7_2012'!I40/'Skema1-7_2011'!I40*100-100)</f>
        <v>-70.737435867817922</v>
      </c>
      <c r="J40" s="97">
        <f>IF('Skema1-7_2011'!J40=0,"-",'Skema1-7_2012'!J40/'Skema1-7_2011'!J40*100-100)</f>
        <v>3.3623935763247061</v>
      </c>
      <c r="L40" s="59"/>
      <c r="M40" s="3"/>
      <c r="N40" s="70"/>
      <c r="O40" s="70"/>
      <c r="P40" s="70"/>
      <c r="Q40" s="3"/>
      <c r="R40" s="3"/>
    </row>
    <row r="41" spans="1:18" ht="13.5" customHeight="1" x14ac:dyDescent="0.2">
      <c r="A41" s="32"/>
      <c r="B41" s="37" t="s">
        <v>43</v>
      </c>
      <c r="C41" s="96">
        <f>IF('Skema1-7_2011'!C41=0,"-",'Skema1-7_2012'!C41/'Skema1-7_2011'!C41*100-100)</f>
        <v>-2.1101924655281152</v>
      </c>
      <c r="D41" s="96">
        <f>IF('Skema1-7_2011'!D41=0,"-",'Skema1-7_2012'!D41/'Skema1-7_2011'!D41*100-100)</f>
        <v>11.257421170988707</v>
      </c>
      <c r="E41" s="96">
        <f>IF('Skema1-7_2011'!E41=0,"-",'Skema1-7_2012'!E41/'Skema1-7_2011'!E41*100-100)</f>
        <v>6.9902984430337369</v>
      </c>
      <c r="F41" s="96">
        <f>IF('Skema1-7_2011'!F41=0,"-",'Skema1-7_2012'!F41/'Skema1-7_2011'!F41*100-100)</f>
        <v>13.252525714111613</v>
      </c>
      <c r="G41" s="96">
        <f>IF('Skema1-7_2011'!G41=0,"-",'Skema1-7_2012'!G41/'Skema1-7_2011'!G41*100-100)</f>
        <v>222.66361817662187</v>
      </c>
      <c r="H41" s="96">
        <f>IF('Skema1-7_2011'!H41=0,"-",'Skema1-7_2012'!H41/'Skema1-7_2011'!H41*100-100)</f>
        <v>-142.11070709538686</v>
      </c>
      <c r="I41" s="96">
        <f>IF('Skema1-7_2011'!I41=0,"-",'Skema1-7_2012'!I41/'Skema1-7_2011'!I41*100-100)</f>
        <v>-18.648004576409079</v>
      </c>
      <c r="J41" s="97">
        <f>IF('Skema1-7_2011'!J41=0,"-",'Skema1-7_2012'!J41/'Skema1-7_2011'!J41*100-100)</f>
        <v>3.2260547061016212</v>
      </c>
      <c r="L41" s="59"/>
      <c r="M41" s="3"/>
      <c r="N41" s="70"/>
      <c r="O41" s="70"/>
      <c r="P41" s="70"/>
      <c r="Q41" s="3"/>
      <c r="R41" s="3"/>
    </row>
    <row r="42" spans="1:18" ht="13.5" customHeight="1" x14ac:dyDescent="0.2">
      <c r="A42" s="40"/>
      <c r="B42" s="41" t="s">
        <v>44</v>
      </c>
      <c r="C42" s="98">
        <f>IF('Skema1-7_2011'!C42=0,"-",'Skema1-7_2012'!C42/'Skema1-7_2011'!C42*100-100)</f>
        <v>0.32696508946095548</v>
      </c>
      <c r="D42" s="98">
        <f>IF('Skema1-7_2011'!D42=0,"-",'Skema1-7_2012'!D42/'Skema1-7_2011'!D42*100-100)</f>
        <v>15.459720861222664</v>
      </c>
      <c r="E42" s="98">
        <f>IF('Skema1-7_2011'!E42=0,"-",'Skema1-7_2012'!E42/'Skema1-7_2011'!E42*100-100)</f>
        <v>5.8833761081672975</v>
      </c>
      <c r="F42" s="98">
        <f>IF('Skema1-7_2011'!F42=0,"-",'Skema1-7_2012'!F42/'Skema1-7_2011'!F42*100-100)</f>
        <v>31.952643295123806</v>
      </c>
      <c r="G42" s="98">
        <f>IF('Skema1-7_2011'!G42=0,"-",'Skema1-7_2012'!G42/'Skema1-7_2011'!G42*100-100)</f>
        <v>4.8647258652855214</v>
      </c>
      <c r="H42" s="98">
        <f>IF('Skema1-7_2011'!H42=0,"-",'Skema1-7_2012'!H42/'Skema1-7_2011'!H42*100-100)</f>
        <v>-0.59570087970490704</v>
      </c>
      <c r="I42" s="98" t="str">
        <f>IF('Skema1-7_2011'!I42=0,"-",'Skema1-7_2012'!I42/'Skema1-7_2011'!I42*100-100)</f>
        <v>-</v>
      </c>
      <c r="J42" s="99">
        <f>IF('Skema1-7_2011'!J42=0,"-",'Skema1-7_2012'!J42/'Skema1-7_2011'!J42*100-100)</f>
        <v>1.0170186547258737</v>
      </c>
      <c r="L42" s="59"/>
      <c r="M42" s="3"/>
      <c r="N42" s="70"/>
      <c r="O42" s="70"/>
      <c r="P42" s="70"/>
      <c r="Q42" s="3"/>
      <c r="R42" s="3"/>
    </row>
    <row r="43" spans="1:18" ht="13.5" customHeight="1" x14ac:dyDescent="0.2">
      <c r="A43" s="40"/>
      <c r="B43" s="30" t="s">
        <v>26</v>
      </c>
      <c r="C43" s="94">
        <f>IF('Skema1-7_2011'!C43=0,"-",'Skema1-7_2012'!C43/'Skema1-7_2011'!C43*100-100)</f>
        <v>0.36849592017340171</v>
      </c>
      <c r="D43" s="100">
        <f>IF('Skema1-7_2011'!D43=0,"-",'Skema1-7_2012'!D43/'Skema1-7_2011'!D43*100-100)</f>
        <v>6.374207287936585</v>
      </c>
      <c r="E43" s="100">
        <f>IF('Skema1-7_2011'!E43=0,"-",'Skema1-7_2012'!E43/'Skema1-7_2011'!E43*100-100)</f>
        <v>61.125011363036037</v>
      </c>
      <c r="F43" s="100">
        <f>IF('Skema1-7_2011'!F43=0,"-",'Skema1-7_2012'!F43/'Skema1-7_2011'!F43*100-100)</f>
        <v>17.739723370996458</v>
      </c>
      <c r="G43" s="100">
        <f>IF('Skema1-7_2011'!G43=0,"-",'Skema1-7_2012'!G43/'Skema1-7_2011'!G43*100-100)</f>
        <v>48.392915662074188</v>
      </c>
      <c r="H43" s="100">
        <f>IF('Skema1-7_2011'!H43=0,"-",'Skema1-7_2012'!H43/'Skema1-7_2011'!H43*100-100)</f>
        <v>27.86283272284571</v>
      </c>
      <c r="I43" s="100">
        <f>IF('Skema1-7_2011'!I43=0,"-",'Skema1-7_2012'!I43/'Skema1-7_2011'!I43*100-100)</f>
        <v>-12.592824834111752</v>
      </c>
      <c r="J43" s="101">
        <f>IF('Skema1-7_2011'!J43=0,"-",'Skema1-7_2012'!J43/'Skema1-7_2011'!J43*100-100)</f>
        <v>2.3656995219253076</v>
      </c>
      <c r="L43" s="3"/>
      <c r="M43" s="3"/>
      <c r="N43" s="70"/>
      <c r="O43" s="70"/>
      <c r="P43" s="70"/>
      <c r="Q43" s="3"/>
      <c r="R43" s="3"/>
    </row>
    <row r="44" spans="1:18" ht="13.5" customHeight="1" x14ac:dyDescent="0.2">
      <c r="C44" s="72"/>
      <c r="N44" s="3"/>
      <c r="O44" s="3"/>
      <c r="P44" s="3"/>
      <c r="Q44" s="3"/>
      <c r="R44" s="3"/>
    </row>
    <row r="45" spans="1:18" ht="13.5" customHeight="1" x14ac:dyDescent="0.2">
      <c r="D45" s="20"/>
      <c r="E45" s="20"/>
      <c r="N45" s="3"/>
      <c r="O45" s="3"/>
      <c r="P45" s="3"/>
      <c r="Q45" s="3"/>
      <c r="R45" s="3"/>
    </row>
    <row r="46" spans="1:18" ht="13.5" customHeight="1" x14ac:dyDescent="0.2">
      <c r="N46" s="3"/>
      <c r="O46" s="3"/>
      <c r="P46" s="3"/>
      <c r="Q46" s="3"/>
      <c r="R46" s="3"/>
    </row>
    <row r="47" spans="1:18" ht="13.5" customHeight="1" x14ac:dyDescent="0.2">
      <c r="N47" s="3"/>
      <c r="O47" s="3"/>
      <c r="P47" s="3"/>
      <c r="Q47" s="3"/>
      <c r="R47" s="3"/>
    </row>
    <row r="48" spans="1:18" ht="13.5" customHeight="1" x14ac:dyDescent="0.2">
      <c r="N48" s="3"/>
      <c r="O48" s="3"/>
      <c r="P48" s="3"/>
      <c r="Q48" s="3"/>
      <c r="R48" s="3"/>
    </row>
    <row r="49" spans="14:18" ht="13.5" customHeight="1" x14ac:dyDescent="0.2">
      <c r="N49" s="3"/>
      <c r="O49" s="3"/>
      <c r="P49" s="3"/>
      <c r="Q49" s="3"/>
      <c r="R49" s="3"/>
    </row>
    <row r="50" spans="14:18" ht="13.5" customHeight="1" x14ac:dyDescent="0.2">
      <c r="N50" s="3"/>
      <c r="O50" s="3"/>
      <c r="P50" s="3"/>
      <c r="Q50" s="3"/>
      <c r="R50" s="3"/>
    </row>
    <row r="51" spans="14:18" ht="13.5" customHeight="1" x14ac:dyDescent="0.2">
      <c r="N51" s="3"/>
      <c r="O51" s="3"/>
      <c r="P51" s="3"/>
      <c r="Q51" s="3"/>
      <c r="R51" s="3"/>
    </row>
    <row r="52" spans="14:18" x14ac:dyDescent="0.2">
      <c r="N52" s="3"/>
      <c r="O52" s="3"/>
      <c r="P52" s="3"/>
      <c r="Q52" s="3"/>
      <c r="R52" s="3"/>
    </row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zoomScaleNormal="100" workbookViewId="0"/>
  </sheetViews>
  <sheetFormatPr defaultRowHeight="12" x14ac:dyDescent="0.2"/>
  <cols>
    <col min="1" max="1" width="8.5703125" style="40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17" ht="15.75" x14ac:dyDescent="0.25">
      <c r="A1" s="8" t="str">
        <f>'Skema1-7_2011'!A1</f>
        <v xml:space="preserve">Endelig version -21. februar 2014 </v>
      </c>
    </row>
    <row r="2" spans="1:17" ht="13.5" customHeight="1" x14ac:dyDescent="0.2">
      <c r="A2" s="46" t="s">
        <v>75</v>
      </c>
      <c r="B2" s="3"/>
      <c r="C2" s="4"/>
      <c r="D2" s="40"/>
    </row>
    <row r="3" spans="1:17" ht="13.5" customHeight="1" x14ac:dyDescent="0.2">
      <c r="A3" s="19" t="s">
        <v>53</v>
      </c>
      <c r="B3" s="3"/>
      <c r="C3" s="4"/>
    </row>
    <row r="4" spans="1:17" ht="54" customHeight="1" x14ac:dyDescent="0.2">
      <c r="A4" s="61" t="s">
        <v>18</v>
      </c>
      <c r="B4" s="61" t="s">
        <v>0</v>
      </c>
      <c r="C4" s="12" t="s">
        <v>27</v>
      </c>
      <c r="D4" s="12" t="s">
        <v>28</v>
      </c>
      <c r="E4" s="12" t="s">
        <v>35</v>
      </c>
      <c r="F4" s="12" t="s">
        <v>33</v>
      </c>
      <c r="G4" s="12" t="s">
        <v>34</v>
      </c>
      <c r="I4" s="3"/>
      <c r="L4" s="3"/>
    </row>
    <row r="5" spans="1:17" ht="13.5" customHeight="1" x14ac:dyDescent="0.2">
      <c r="A5" s="107">
        <v>1301</v>
      </c>
      <c r="B5" s="107" t="s">
        <v>1</v>
      </c>
      <c r="C5" s="13">
        <f>'Skema1-7_2011'!J5</f>
        <v>6601384.0704502333</v>
      </c>
      <c r="D5" s="13">
        <v>178969.55447047867</v>
      </c>
      <c r="E5" s="13">
        <f>C5-D5</f>
        <v>6422414.5159797547</v>
      </c>
      <c r="F5" s="13">
        <v>934831.67205440602</v>
      </c>
      <c r="G5" s="47">
        <f t="shared" ref="G5:G31" si="0">E5-F5</f>
        <v>5487582.8439253485</v>
      </c>
      <c r="I5" s="93"/>
      <c r="J5" s="93"/>
      <c r="K5" s="93"/>
      <c r="L5" s="93"/>
      <c r="M5" s="93"/>
      <c r="N5" s="93"/>
      <c r="O5" s="3"/>
      <c r="P5" s="93"/>
      <c r="Q5" s="93"/>
    </row>
    <row r="6" spans="1:17" ht="13.5" customHeight="1" x14ac:dyDescent="0.2">
      <c r="A6" s="25">
        <v>1309</v>
      </c>
      <c r="B6" s="25" t="s">
        <v>2</v>
      </c>
      <c r="C6" s="13">
        <f>'Skema1-7_2011'!J6</f>
        <v>1706107.0696955281</v>
      </c>
      <c r="D6" s="13">
        <v>55051.236000000004</v>
      </c>
      <c r="E6" s="13">
        <f t="shared" ref="E6:E31" si="1">C6-D6</f>
        <v>1651055.8336955281</v>
      </c>
      <c r="F6" s="13">
        <v>64097.284895147328</v>
      </c>
      <c r="G6" s="47">
        <f t="shared" si="0"/>
        <v>1586958.5488003807</v>
      </c>
      <c r="I6" s="93"/>
      <c r="J6" s="93"/>
      <c r="K6" s="93"/>
      <c r="L6" s="93"/>
      <c r="M6" s="93"/>
      <c r="N6" s="93"/>
      <c r="O6" s="3"/>
      <c r="P6" s="93"/>
      <c r="Q6" s="93"/>
    </row>
    <row r="7" spans="1:17" ht="13.5" customHeight="1" x14ac:dyDescent="0.2">
      <c r="A7" s="25">
        <v>1330</v>
      </c>
      <c r="B7" s="25" t="s">
        <v>3</v>
      </c>
      <c r="C7" s="13">
        <f>'Skema1-7_2011'!J7</f>
        <v>2153433.7606321704</v>
      </c>
      <c r="D7" s="13">
        <v>64042.657812649442</v>
      </c>
      <c r="E7" s="13">
        <f t="shared" si="1"/>
        <v>2089391.102819521</v>
      </c>
      <c r="F7" s="13">
        <v>135693.65730420288</v>
      </c>
      <c r="G7" s="47">
        <f t="shared" si="0"/>
        <v>1953697.4455153181</v>
      </c>
      <c r="I7" s="93"/>
      <c r="J7" s="93"/>
      <c r="K7" s="93"/>
      <c r="L7" s="93"/>
      <c r="M7" s="93"/>
      <c r="N7" s="93"/>
      <c r="O7" s="3"/>
      <c r="P7" s="93"/>
      <c r="Q7" s="162"/>
    </row>
    <row r="8" spans="1:17" ht="13.5" customHeight="1" x14ac:dyDescent="0.2">
      <c r="A8" s="25">
        <v>1351</v>
      </c>
      <c r="B8" s="25" t="s">
        <v>4</v>
      </c>
      <c r="C8" s="13">
        <f>'Skema1-7_2011'!J8</f>
        <v>378096.34602108004</v>
      </c>
      <c r="D8" s="13">
        <v>617.1</v>
      </c>
      <c r="E8" s="13">
        <f t="shared" si="1"/>
        <v>377479.24602108006</v>
      </c>
      <c r="F8" s="13">
        <v>1776.5925702890402</v>
      </c>
      <c r="G8" s="47">
        <f t="shared" si="0"/>
        <v>375702.65345079103</v>
      </c>
      <c r="I8" s="93"/>
      <c r="J8" s="93"/>
      <c r="K8" s="93"/>
      <c r="L8" s="93"/>
      <c r="M8" s="93"/>
      <c r="N8" s="93"/>
      <c r="O8" s="3"/>
      <c r="P8" s="93"/>
      <c r="Q8" s="93"/>
    </row>
    <row r="9" spans="1:17" ht="13.5" customHeight="1" x14ac:dyDescent="0.2">
      <c r="A9" s="25">
        <v>1401</v>
      </c>
      <c r="B9" s="25" t="s">
        <v>5</v>
      </c>
      <c r="C9" s="13">
        <f>'Skema1-7_2011'!J9</f>
        <v>726562.00514369807</v>
      </c>
      <c r="D9" s="13">
        <v>1356.6000000000001</v>
      </c>
      <c r="E9" s="13">
        <f t="shared" si="1"/>
        <v>725205.4051436981</v>
      </c>
      <c r="F9" s="13">
        <v>60191.443404920639</v>
      </c>
      <c r="G9" s="47">
        <f t="shared" si="0"/>
        <v>665013.96173877746</v>
      </c>
      <c r="I9" s="93"/>
      <c r="J9" s="93"/>
      <c r="K9" s="93"/>
      <c r="L9" s="93"/>
      <c r="M9" s="93"/>
      <c r="N9" s="93"/>
      <c r="O9" s="3"/>
      <c r="P9" s="93"/>
      <c r="Q9" s="93"/>
    </row>
    <row r="10" spans="1:17" ht="13.5" customHeight="1" x14ac:dyDescent="0.2">
      <c r="A10" s="25">
        <v>1501</v>
      </c>
      <c r="B10" s="25" t="s">
        <v>6</v>
      </c>
      <c r="C10" s="13">
        <f>'Skema1-7_2011'!J10</f>
        <v>1282385.5894195719</v>
      </c>
      <c r="D10" s="13">
        <v>32289.358522637158</v>
      </c>
      <c r="E10" s="13">
        <f t="shared" si="1"/>
        <v>1250096.2308969349</v>
      </c>
      <c r="F10" s="13">
        <v>68062.402005288794</v>
      </c>
      <c r="G10" s="47">
        <f t="shared" si="0"/>
        <v>1182033.8288916461</v>
      </c>
      <c r="I10" s="93"/>
      <c r="J10" s="93"/>
      <c r="K10" s="93"/>
      <c r="L10" s="93"/>
      <c r="M10" s="93"/>
      <c r="N10" s="93"/>
      <c r="O10" s="3"/>
      <c r="P10" s="93"/>
      <c r="Q10" s="93"/>
    </row>
    <row r="11" spans="1:17" ht="13.5" customHeight="1" x14ac:dyDescent="0.2">
      <c r="A11" s="25">
        <v>1502</v>
      </c>
      <c r="B11" s="25" t="s">
        <v>7</v>
      </c>
      <c r="C11" s="13">
        <f>'Skema1-7_2011'!J11</f>
        <v>1554063.7371534375</v>
      </c>
      <c r="D11" s="13">
        <v>60368.297497085994</v>
      </c>
      <c r="E11" s="13">
        <f t="shared" si="1"/>
        <v>1493695.4396563515</v>
      </c>
      <c r="F11" s="13">
        <v>211160.37755995619</v>
      </c>
      <c r="G11" s="47">
        <f t="shared" si="0"/>
        <v>1282535.0620963953</v>
      </c>
      <c r="I11" s="93"/>
      <c r="J11" s="93"/>
      <c r="K11" s="93"/>
      <c r="L11" s="93"/>
      <c r="M11" s="93"/>
      <c r="N11" s="93"/>
      <c r="O11" s="3"/>
      <c r="P11" s="93"/>
      <c r="Q11" s="93"/>
    </row>
    <row r="12" spans="1:17" ht="13.5" customHeight="1" x14ac:dyDescent="0.2">
      <c r="A12" s="25">
        <v>1516</v>
      </c>
      <c r="B12" s="25" t="s">
        <v>8</v>
      </c>
      <c r="C12" s="13">
        <f>'Skema1-7_2011'!J12</f>
        <v>3043579.6325048897</v>
      </c>
      <c r="D12" s="13">
        <v>74787.824530040118</v>
      </c>
      <c r="E12" s="13">
        <f t="shared" si="1"/>
        <v>2968791.8079748498</v>
      </c>
      <c r="F12" s="13">
        <v>302978.15553741931</v>
      </c>
      <c r="G12" s="47">
        <f t="shared" si="0"/>
        <v>2665813.6524374303</v>
      </c>
      <c r="I12" s="93"/>
      <c r="J12" s="93"/>
      <c r="K12" s="93"/>
      <c r="L12" s="93"/>
      <c r="M12" s="93"/>
      <c r="N12" s="93"/>
      <c r="O12" s="3"/>
      <c r="P12" s="93"/>
      <c r="Q12" s="93"/>
    </row>
    <row r="13" spans="1:17" ht="13.5" customHeight="1" x14ac:dyDescent="0.2">
      <c r="A13" s="25">
        <v>2000</v>
      </c>
      <c r="B13" s="25" t="s">
        <v>9</v>
      </c>
      <c r="C13" s="13">
        <f>'Skema1-7_2011'!J13</f>
        <v>2324793.6168461442</v>
      </c>
      <c r="D13" s="13">
        <v>33480.523105200016</v>
      </c>
      <c r="E13" s="13">
        <f t="shared" si="1"/>
        <v>2291313.0937409443</v>
      </c>
      <c r="F13" s="13">
        <v>110962.73884585557</v>
      </c>
      <c r="G13" s="47">
        <f t="shared" si="0"/>
        <v>2180350.3548950888</v>
      </c>
      <c r="I13" s="93"/>
      <c r="J13" s="93"/>
      <c r="K13" s="93"/>
      <c r="L13" s="93"/>
      <c r="M13" s="93"/>
      <c r="N13" s="93"/>
      <c r="O13" s="3"/>
      <c r="P13" s="93"/>
      <c r="Q13" s="93"/>
    </row>
    <row r="14" spans="1:17" ht="13.5" customHeight="1" x14ac:dyDescent="0.2">
      <c r="A14" s="25">
        <v>4001</v>
      </c>
      <c r="B14" s="25" t="s">
        <v>11</v>
      </c>
      <c r="C14" s="13">
        <f>'Skema1-7_2011'!J14</f>
        <v>379714.72213249997</v>
      </c>
      <c r="D14" s="13">
        <v>0</v>
      </c>
      <c r="E14" s="13">
        <f t="shared" si="1"/>
        <v>379714.72213249997</v>
      </c>
      <c r="F14" s="13">
        <v>22656.37099040606</v>
      </c>
      <c r="G14" s="47">
        <f t="shared" si="0"/>
        <v>357058.35114209389</v>
      </c>
      <c r="I14" s="93"/>
      <c r="J14" s="93"/>
      <c r="K14" s="93"/>
      <c r="L14" s="93"/>
      <c r="M14" s="93"/>
      <c r="N14" s="93"/>
      <c r="O14" s="3"/>
      <c r="P14" s="93"/>
      <c r="Q14" s="93"/>
    </row>
    <row r="15" spans="1:17" ht="13.5" customHeight="1" x14ac:dyDescent="0.2">
      <c r="A15" s="25">
        <v>2500</v>
      </c>
      <c r="B15" s="25" t="s">
        <v>47</v>
      </c>
      <c r="C15" s="13">
        <f>'Skema1-7_2011'!J15</f>
        <v>3552130.2660599998</v>
      </c>
      <c r="D15" s="13">
        <v>21404</v>
      </c>
      <c r="E15" s="13">
        <f t="shared" si="1"/>
        <v>3530726.2660599998</v>
      </c>
      <c r="F15" s="13">
        <v>314485.04597519373</v>
      </c>
      <c r="G15" s="47">
        <f t="shared" si="0"/>
        <v>3216241.220084806</v>
      </c>
      <c r="I15" s="93"/>
      <c r="J15" s="93"/>
      <c r="K15" s="93"/>
      <c r="L15" s="93"/>
      <c r="M15" s="93"/>
      <c r="N15" s="93"/>
      <c r="O15" s="3"/>
      <c r="P15" s="93"/>
      <c r="Q15" s="93"/>
    </row>
    <row r="16" spans="1:17" ht="13.5" customHeight="1" x14ac:dyDescent="0.2">
      <c r="A16" s="25">
        <v>2501</v>
      </c>
      <c r="B16" s="25" t="s">
        <v>10</v>
      </c>
      <c r="C16" s="13">
        <f>'Skema1-7_2011'!J16</f>
        <v>3240065.2053</v>
      </c>
      <c r="D16" s="13">
        <v>13737</v>
      </c>
      <c r="E16" s="13">
        <f t="shared" si="1"/>
        <v>3226328.2053</v>
      </c>
      <c r="F16" s="13">
        <v>191796.81944652062</v>
      </c>
      <c r="G16" s="47">
        <f t="shared" si="0"/>
        <v>3034531.3858534796</v>
      </c>
      <c r="I16" s="93"/>
      <c r="J16" s="93"/>
      <c r="K16" s="93"/>
      <c r="L16" s="93"/>
      <c r="M16" s="93"/>
      <c r="N16" s="93"/>
      <c r="O16" s="3"/>
      <c r="P16" s="93"/>
      <c r="Q16" s="93"/>
    </row>
    <row r="17" spans="1:17" ht="13.5" customHeight="1" x14ac:dyDescent="0.2">
      <c r="A17" s="25">
        <v>4202</v>
      </c>
      <c r="B17" s="25" t="s">
        <v>12</v>
      </c>
      <c r="C17" s="13">
        <f>'Skema1-7_2011'!J17</f>
        <v>5751370.9800000004</v>
      </c>
      <c r="D17" s="13">
        <v>205306.62</v>
      </c>
      <c r="E17" s="13">
        <f t="shared" si="1"/>
        <v>5546064.3600000003</v>
      </c>
      <c r="F17" s="13">
        <v>415259.68075374869</v>
      </c>
      <c r="G17" s="47">
        <f t="shared" si="0"/>
        <v>5130804.6792462515</v>
      </c>
      <c r="I17" s="93"/>
      <c r="J17" s="93"/>
      <c r="K17" s="93"/>
      <c r="L17" s="93"/>
      <c r="M17" s="93"/>
      <c r="N17" s="93"/>
      <c r="O17" s="3"/>
      <c r="P17" s="93"/>
      <c r="Q17" s="93"/>
    </row>
    <row r="18" spans="1:17" ht="13.5" customHeight="1" x14ac:dyDescent="0.2">
      <c r="A18" s="25">
        <v>5000</v>
      </c>
      <c r="B18" s="25" t="s">
        <v>48</v>
      </c>
      <c r="C18" s="13">
        <f>'Skema1-7_2011'!J18</f>
        <v>1763931.9</v>
      </c>
      <c r="D18" s="13">
        <v>2027.76</v>
      </c>
      <c r="E18" s="13">
        <f t="shared" si="1"/>
        <v>1761904.14</v>
      </c>
      <c r="F18" s="13">
        <v>101082.02969094817</v>
      </c>
      <c r="G18" s="47">
        <f t="shared" si="0"/>
        <v>1660822.1103090518</v>
      </c>
      <c r="I18" s="93"/>
      <c r="J18" s="93"/>
      <c r="K18" s="93"/>
      <c r="L18" s="93"/>
      <c r="M18" s="93"/>
      <c r="N18" s="93"/>
      <c r="O18" s="3"/>
      <c r="P18" s="93"/>
      <c r="Q18" s="93"/>
    </row>
    <row r="19" spans="1:17" ht="13.5" customHeight="1" x14ac:dyDescent="0.2">
      <c r="A19" s="25">
        <v>5501</v>
      </c>
      <c r="B19" s="25" t="s">
        <v>13</v>
      </c>
      <c r="C19" s="13">
        <f>'Skema1-7_2011'!J19</f>
        <v>1700487.9000000001</v>
      </c>
      <c r="D19" s="13">
        <v>3969.84</v>
      </c>
      <c r="E19" s="13">
        <f t="shared" si="1"/>
        <v>1696518.06</v>
      </c>
      <c r="F19" s="13">
        <v>132737.44930993445</v>
      </c>
      <c r="G19" s="47">
        <f t="shared" si="0"/>
        <v>1563780.6106900657</v>
      </c>
      <c r="I19" s="93"/>
      <c r="J19" s="93"/>
      <c r="K19" s="93"/>
      <c r="L19" s="93"/>
      <c r="M19" s="93"/>
      <c r="N19" s="93"/>
      <c r="O19" s="3"/>
      <c r="P19" s="93"/>
      <c r="Q19" s="93"/>
    </row>
    <row r="20" spans="1:17" ht="13.5" customHeight="1" x14ac:dyDescent="0.2">
      <c r="A20" s="25">
        <v>6007</v>
      </c>
      <c r="B20" s="25" t="s">
        <v>14</v>
      </c>
      <c r="C20" s="13">
        <f>'Skema1-7_2011'!J20</f>
        <v>1418863.8599999999</v>
      </c>
      <c r="D20" s="13">
        <v>4229.9400000000005</v>
      </c>
      <c r="E20" s="13">
        <f t="shared" si="1"/>
        <v>1414633.92</v>
      </c>
      <c r="F20" s="13">
        <v>66169.89276762947</v>
      </c>
      <c r="G20" s="47">
        <f t="shared" si="0"/>
        <v>1348464.0272323703</v>
      </c>
      <c r="I20" s="93"/>
      <c r="J20" s="93"/>
      <c r="K20" s="93"/>
      <c r="L20" s="93"/>
      <c r="M20" s="93"/>
      <c r="N20" s="93"/>
      <c r="O20" s="3"/>
      <c r="P20" s="93"/>
      <c r="Q20" s="93"/>
    </row>
    <row r="21" spans="1:17" ht="13.5" customHeight="1" x14ac:dyDescent="0.2">
      <c r="A21" s="25">
        <v>6008</v>
      </c>
      <c r="B21" s="25" t="s">
        <v>50</v>
      </c>
      <c r="C21" s="13">
        <f>'Skema1-7_2011'!J21</f>
        <v>1544934.84</v>
      </c>
      <c r="D21" s="13">
        <v>28042.86</v>
      </c>
      <c r="E21" s="13">
        <f t="shared" si="1"/>
        <v>1516891.98</v>
      </c>
      <c r="F21" s="13">
        <v>239687.22886754485</v>
      </c>
      <c r="G21" s="47">
        <f t="shared" si="0"/>
        <v>1277204.7511324552</v>
      </c>
      <c r="I21" s="93"/>
      <c r="J21" s="93"/>
      <c r="K21" s="93"/>
      <c r="L21" s="93"/>
      <c r="M21" s="93"/>
      <c r="N21" s="93"/>
      <c r="O21" s="3"/>
      <c r="P21" s="93"/>
      <c r="Q21" s="93"/>
    </row>
    <row r="22" spans="1:17" ht="13.5" customHeight="1" x14ac:dyDescent="0.2">
      <c r="A22" s="25">
        <v>6013</v>
      </c>
      <c r="B22" s="25" t="s">
        <v>63</v>
      </c>
      <c r="C22" s="13">
        <f>'Skema1-7_2011'!J22</f>
        <v>93962.400000000009</v>
      </c>
      <c r="D22" s="13">
        <v>0</v>
      </c>
      <c r="E22" s="13">
        <f t="shared" si="1"/>
        <v>93962.400000000009</v>
      </c>
      <c r="F22" s="13">
        <v>251.48502777600004</v>
      </c>
      <c r="G22" s="47">
        <f t="shared" si="0"/>
        <v>93710.914972224011</v>
      </c>
      <c r="I22" s="93"/>
      <c r="J22" s="93"/>
      <c r="K22" s="93"/>
      <c r="L22" s="93"/>
      <c r="M22" s="93"/>
      <c r="N22" s="93"/>
      <c r="O22" s="3"/>
      <c r="P22" s="93"/>
      <c r="Q22" s="93"/>
    </row>
    <row r="23" spans="1:17" ht="13.5" customHeight="1" x14ac:dyDescent="0.2">
      <c r="A23" s="25">
        <v>6006</v>
      </c>
      <c r="B23" s="25" t="s">
        <v>83</v>
      </c>
      <c r="C23" s="13">
        <f>'Skema1-7_2011'!J23</f>
        <v>853795.08</v>
      </c>
      <c r="D23" s="13">
        <v>-573.24</v>
      </c>
      <c r="E23" s="13">
        <f t="shared" si="1"/>
        <v>854368.32</v>
      </c>
      <c r="F23" s="13">
        <v>21762.136286648165</v>
      </c>
      <c r="G23" s="47">
        <f t="shared" si="0"/>
        <v>832606.18371335184</v>
      </c>
      <c r="I23" s="93"/>
      <c r="J23" s="93"/>
      <c r="K23" s="93"/>
      <c r="L23" s="93"/>
      <c r="M23" s="93"/>
      <c r="N23" s="93"/>
      <c r="O23" s="3"/>
      <c r="P23" s="93"/>
      <c r="Q23" s="93"/>
    </row>
    <row r="24" spans="1:17" ht="13.5" customHeight="1" x14ac:dyDescent="0.2">
      <c r="A24" s="25">
        <v>6650</v>
      </c>
      <c r="B24" s="25" t="s">
        <v>84</v>
      </c>
      <c r="C24" s="13">
        <f>'Skema1-7_2011'!J24</f>
        <v>1988400.24</v>
      </c>
      <c r="D24" s="13">
        <v>4549.2</v>
      </c>
      <c r="E24" s="13">
        <f t="shared" si="1"/>
        <v>1983851.04</v>
      </c>
      <c r="F24" s="13">
        <v>154292.58426434314</v>
      </c>
      <c r="G24" s="47">
        <f t="shared" si="0"/>
        <v>1829558.4557356569</v>
      </c>
      <c r="I24" s="93"/>
      <c r="J24" s="93"/>
      <c r="K24" s="93"/>
      <c r="L24" s="93"/>
      <c r="M24" s="93"/>
      <c r="N24" s="93"/>
      <c r="O24" s="3"/>
      <c r="P24" s="93"/>
      <c r="Q24" s="93"/>
    </row>
    <row r="25" spans="1:17" ht="13.5" customHeight="1" x14ac:dyDescent="0.2">
      <c r="A25" s="25">
        <v>6620</v>
      </c>
      <c r="B25" s="25" t="s">
        <v>68</v>
      </c>
      <c r="C25" s="13">
        <f>'Skema1-7_2011'!J25</f>
        <v>6323349.9644698733</v>
      </c>
      <c r="D25" s="13">
        <v>246448.32</v>
      </c>
      <c r="E25" s="13">
        <f t="shared" si="1"/>
        <v>6076901.644469873</v>
      </c>
      <c r="F25" s="13">
        <v>766851.63257803163</v>
      </c>
      <c r="G25" s="47">
        <f t="shared" si="0"/>
        <v>5310050.0118918419</v>
      </c>
      <c r="I25" s="93"/>
      <c r="J25" s="93"/>
      <c r="K25" s="93"/>
      <c r="L25" s="93"/>
      <c r="M25" s="93"/>
      <c r="N25" s="93"/>
      <c r="O25" s="3"/>
      <c r="P25" s="93"/>
      <c r="Q25" s="93"/>
    </row>
    <row r="26" spans="1:17" ht="13.5" customHeight="1" x14ac:dyDescent="0.2">
      <c r="A26" s="25">
        <v>7005</v>
      </c>
      <c r="B26" s="25" t="s">
        <v>85</v>
      </c>
      <c r="C26" s="13">
        <f>'Skema1-7_2011'!J26</f>
        <v>1044306.6000000001</v>
      </c>
      <c r="D26" s="13">
        <v>1183.2</v>
      </c>
      <c r="E26" s="13">
        <f t="shared" si="1"/>
        <v>1043123.4000000001</v>
      </c>
      <c r="F26" s="13">
        <v>22689.853897339872</v>
      </c>
      <c r="G26" s="47">
        <f t="shared" si="0"/>
        <v>1020433.5461026602</v>
      </c>
      <c r="I26" s="93"/>
      <c r="J26" s="93"/>
      <c r="K26" s="93"/>
      <c r="L26" s="93"/>
      <c r="M26" s="93"/>
      <c r="N26" s="93"/>
      <c r="O26" s="3"/>
      <c r="P26" s="93"/>
      <c r="Q26" s="93"/>
    </row>
    <row r="27" spans="1:17" ht="13.5" customHeight="1" x14ac:dyDescent="0.2">
      <c r="A27" s="25">
        <v>6630</v>
      </c>
      <c r="B27" s="25" t="s">
        <v>69</v>
      </c>
      <c r="C27" s="13">
        <f>'Skema1-7_2011'!J27</f>
        <v>2131578.3764400003</v>
      </c>
      <c r="D27" s="13">
        <v>20181.72</v>
      </c>
      <c r="E27" s="13">
        <f t="shared" si="1"/>
        <v>2111396.65644</v>
      </c>
      <c r="F27" s="13">
        <v>127789.19430503721</v>
      </c>
      <c r="G27" s="47">
        <f t="shared" si="0"/>
        <v>1983607.4621349629</v>
      </c>
      <c r="I27" s="93"/>
      <c r="J27" s="93"/>
      <c r="K27" s="93"/>
      <c r="L27" s="93"/>
      <c r="M27" s="93"/>
      <c r="N27" s="93"/>
      <c r="O27" s="3"/>
      <c r="P27" s="93"/>
      <c r="Q27" s="93"/>
    </row>
    <row r="28" spans="1:17" ht="13.5" customHeight="1" x14ac:dyDescent="0.2">
      <c r="A28" s="25">
        <v>7603</v>
      </c>
      <c r="B28" s="25" t="s">
        <v>15</v>
      </c>
      <c r="C28" s="13">
        <f>'Skema1-7_2011'!J28</f>
        <v>393686.33999999997</v>
      </c>
      <c r="D28" s="13">
        <v>0</v>
      </c>
      <c r="E28" s="13">
        <f t="shared" si="1"/>
        <v>393686.33999999997</v>
      </c>
      <c r="F28" s="13">
        <v>4906.8469235766534</v>
      </c>
      <c r="G28" s="47">
        <f t="shared" si="0"/>
        <v>388779.4930764233</v>
      </c>
      <c r="I28" s="93"/>
      <c r="J28" s="93"/>
      <c r="K28" s="93"/>
      <c r="L28" s="163"/>
      <c r="M28" s="93"/>
      <c r="N28" s="93"/>
      <c r="O28" s="3"/>
      <c r="P28" s="93"/>
      <c r="Q28" s="93"/>
    </row>
    <row r="29" spans="1:17" ht="13.5" customHeight="1" x14ac:dyDescent="0.2">
      <c r="A29" s="25">
        <v>8001</v>
      </c>
      <c r="B29" s="25" t="s">
        <v>46</v>
      </c>
      <c r="C29" s="13">
        <f>'Skema1-7_2011'!J29</f>
        <v>3934868.7950999998</v>
      </c>
      <c r="D29" s="13">
        <v>96670.951382476807</v>
      </c>
      <c r="E29" s="13">
        <f t="shared" si="1"/>
        <v>3838197.8437175229</v>
      </c>
      <c r="F29" s="13">
        <v>299303.79455741192</v>
      </c>
      <c r="G29" s="47">
        <f t="shared" si="0"/>
        <v>3538894.0491601108</v>
      </c>
      <c r="I29" s="93"/>
      <c r="J29" s="93"/>
      <c r="K29" s="93"/>
      <c r="L29" s="163"/>
      <c r="M29" s="93"/>
      <c r="N29" s="93"/>
      <c r="O29" s="3"/>
      <c r="P29" s="93"/>
      <c r="Q29" s="93"/>
    </row>
    <row r="30" spans="1:17" ht="13.5" customHeight="1" x14ac:dyDescent="0.2">
      <c r="A30" s="25">
        <v>8003</v>
      </c>
      <c r="B30" s="25" t="s">
        <v>16</v>
      </c>
      <c r="C30" s="13">
        <f>'Skema1-7_2011'!J30</f>
        <v>894885.54845999996</v>
      </c>
      <c r="D30" s="13">
        <v>1407.9059999999999</v>
      </c>
      <c r="E30" s="13">
        <f t="shared" si="1"/>
        <v>893477.64246</v>
      </c>
      <c r="F30" s="13">
        <v>36318.532054292533</v>
      </c>
      <c r="G30" s="47">
        <f t="shared" si="0"/>
        <v>857159.1104057075</v>
      </c>
      <c r="I30" s="93"/>
      <c r="J30" s="93"/>
      <c r="K30" s="93"/>
      <c r="L30" s="163"/>
      <c r="M30" s="93"/>
      <c r="N30" s="93"/>
      <c r="O30" s="3"/>
      <c r="P30" s="93"/>
      <c r="Q30" s="93"/>
    </row>
    <row r="31" spans="1:17" ht="13.5" customHeight="1" x14ac:dyDescent="0.2">
      <c r="A31" s="25">
        <v>8005</v>
      </c>
      <c r="B31" s="25" t="s">
        <v>17</v>
      </c>
      <c r="C31" s="13">
        <f>'Skema1-7_2011'!J31</f>
        <v>246996.06000000003</v>
      </c>
      <c r="D31" s="13">
        <v>0</v>
      </c>
      <c r="E31" s="13">
        <f t="shared" si="1"/>
        <v>246996.06000000003</v>
      </c>
      <c r="F31" s="13">
        <v>439.243563806976</v>
      </c>
      <c r="G31" s="47">
        <f t="shared" si="0"/>
        <v>246556.81643619304</v>
      </c>
      <c r="I31" s="93"/>
      <c r="J31" s="93"/>
      <c r="K31" s="93"/>
      <c r="L31" s="163"/>
      <c r="M31" s="93"/>
      <c r="N31" s="93"/>
      <c r="O31" s="3"/>
      <c r="P31" s="93"/>
      <c r="Q31" s="93"/>
    </row>
    <row r="32" spans="1:17" ht="13.5" customHeight="1" x14ac:dyDescent="0.2">
      <c r="A32" s="144"/>
      <c r="B32" s="144"/>
      <c r="C32" s="13"/>
      <c r="D32" s="14"/>
      <c r="E32" s="13"/>
      <c r="F32" s="93"/>
      <c r="G32" s="47"/>
      <c r="I32" s="3"/>
      <c r="J32" s="93"/>
      <c r="K32" s="93"/>
      <c r="L32" s="3"/>
      <c r="M32" s="3"/>
      <c r="N32" s="93"/>
      <c r="O32" s="3"/>
      <c r="P32" s="93"/>
      <c r="Q32" s="93"/>
    </row>
    <row r="33" spans="1:17" ht="13.5" customHeight="1" x14ac:dyDescent="0.2">
      <c r="A33" s="144"/>
      <c r="B33" s="144"/>
      <c r="C33" s="13"/>
      <c r="D33" s="14"/>
      <c r="E33" s="13"/>
      <c r="F33" s="93"/>
      <c r="G33" s="47"/>
      <c r="I33" s="3"/>
      <c r="J33" s="3"/>
      <c r="K33" s="93"/>
      <c r="L33" s="3"/>
      <c r="M33" s="3"/>
      <c r="N33" s="93"/>
      <c r="O33" s="3"/>
      <c r="P33" s="93"/>
      <c r="Q33" s="93"/>
    </row>
    <row r="34" spans="1:17" ht="13.5" customHeight="1" x14ac:dyDescent="0.2">
      <c r="A34" s="25"/>
      <c r="B34"/>
      <c r="C34" s="13"/>
      <c r="D34" s="14"/>
      <c r="E34" s="13"/>
      <c r="F34" s="13"/>
      <c r="G34" s="47"/>
      <c r="I34" s="93"/>
      <c r="J34" s="3"/>
      <c r="K34" s="93"/>
      <c r="L34" s="3"/>
      <c r="M34" s="3"/>
      <c r="N34" s="93"/>
      <c r="O34" s="3"/>
      <c r="P34" s="93"/>
      <c r="Q34" s="93"/>
    </row>
    <row r="35" spans="1:17" ht="13.5" customHeight="1" x14ac:dyDescent="0.2">
      <c r="A35" s="28"/>
      <c r="B35" s="28"/>
      <c r="C35" s="13"/>
      <c r="D35" s="14"/>
      <c r="E35" s="13"/>
      <c r="F35" s="13"/>
      <c r="G35" s="47"/>
      <c r="I35" s="93"/>
      <c r="J35" s="3"/>
      <c r="K35" s="93"/>
      <c r="L35" s="3"/>
      <c r="M35" s="3"/>
      <c r="N35" s="93"/>
      <c r="O35" s="3"/>
      <c r="P35" s="93"/>
      <c r="Q35" s="93"/>
    </row>
    <row r="36" spans="1:17" ht="13.5" customHeight="1" x14ac:dyDescent="0.2">
      <c r="A36" s="63"/>
      <c r="B36" s="30" t="s">
        <v>26</v>
      </c>
      <c r="C36" s="53">
        <f>SUM(C5:C35)</f>
        <v>57027734.905829139</v>
      </c>
      <c r="D36" s="53">
        <f>SUM(D5:D35)</f>
        <v>1149549.229320568</v>
      </c>
      <c r="E36" s="53">
        <f>SUM(E5:E35)</f>
        <v>55878185.676508561</v>
      </c>
      <c r="F36" s="53">
        <f>SUM(F5:F35)</f>
        <v>4808234.1454376755</v>
      </c>
      <c r="G36" s="54">
        <f>SUM(G5:G35)</f>
        <v>51069951.531070881</v>
      </c>
      <c r="I36" s="93"/>
      <c r="J36" s="93"/>
      <c r="K36" s="93"/>
      <c r="L36" s="93"/>
      <c r="M36" s="93"/>
      <c r="N36" s="93"/>
      <c r="O36" s="3"/>
      <c r="P36" s="93"/>
      <c r="Q36" s="93"/>
    </row>
    <row r="37" spans="1:17" ht="13.5" customHeight="1" x14ac:dyDescent="0.2">
      <c r="I37" s="3"/>
      <c r="J37" s="3"/>
      <c r="K37" s="3"/>
      <c r="L37" s="3"/>
      <c r="M37" s="3"/>
      <c r="N37" s="3"/>
      <c r="O37" s="3"/>
      <c r="P37" s="93"/>
      <c r="Q37" s="93"/>
    </row>
    <row r="38" spans="1:17" ht="13.5" customHeight="1" x14ac:dyDescent="0.2">
      <c r="B38" s="34" t="s">
        <v>40</v>
      </c>
      <c r="C38" s="35">
        <f>SUM(C5:C14)</f>
        <v>20150120.549999256</v>
      </c>
      <c r="D38" s="35">
        <f>SUM(D5:D14)</f>
        <v>500963.15193809138</v>
      </c>
      <c r="E38" s="35">
        <f>SUM(E5:E14)</f>
        <v>19649157.398061164</v>
      </c>
      <c r="F38" s="35">
        <f>SUM(F5:F14)</f>
        <v>1912410.6951678914</v>
      </c>
      <c r="G38" s="36">
        <f>SUM(G5:G14)</f>
        <v>17736746.702893272</v>
      </c>
      <c r="I38" s="3"/>
    </row>
    <row r="39" spans="1:17" ht="13.5" customHeight="1" x14ac:dyDescent="0.2">
      <c r="B39" s="37" t="s">
        <v>41</v>
      </c>
      <c r="C39" s="38">
        <f>SUM(C15:C16)</f>
        <v>6792195.4713599999</v>
      </c>
      <c r="D39" s="38">
        <f>SUM(D15:D16)</f>
        <v>35141</v>
      </c>
      <c r="E39" s="38">
        <f>SUM(E15:E16)</f>
        <v>6757054.4713599999</v>
      </c>
      <c r="F39" s="38">
        <f>SUM(F15:F16)</f>
        <v>506281.86542171438</v>
      </c>
      <c r="G39" s="39">
        <f>SUM(G15:G16)</f>
        <v>6250772.6059382856</v>
      </c>
    </row>
    <row r="40" spans="1:17" ht="13.5" customHeight="1" x14ac:dyDescent="0.2">
      <c r="B40" s="37" t="s">
        <v>42</v>
      </c>
      <c r="C40" s="38">
        <f>SUM(C17:C22)</f>
        <v>12273551.880000001</v>
      </c>
      <c r="D40" s="38">
        <f>SUM(D17:D22)</f>
        <v>243577.02000000002</v>
      </c>
      <c r="E40" s="38">
        <f>SUM(E17:E22)</f>
        <v>12029974.860000001</v>
      </c>
      <c r="F40" s="38">
        <f>SUM(F17:F22)</f>
        <v>955187.7664175817</v>
      </c>
      <c r="G40" s="39">
        <f>SUM(G17:G22)</f>
        <v>11074787.093582418</v>
      </c>
    </row>
    <row r="41" spans="1:17" ht="13.5" customHeight="1" x14ac:dyDescent="0.2">
      <c r="B41" s="37" t="s">
        <v>43</v>
      </c>
      <c r="C41" s="38">
        <f>SUM(C23:C27)</f>
        <v>12341430.260909872</v>
      </c>
      <c r="D41" s="38">
        <f>SUM(D23:D27)</f>
        <v>271789.2</v>
      </c>
      <c r="E41" s="38">
        <f>SUM(E23:E27)</f>
        <v>12069641.060909875</v>
      </c>
      <c r="F41" s="38">
        <f>SUM(F23:F27)</f>
        <v>1093385.4013314</v>
      </c>
      <c r="G41" s="39">
        <f>SUM(G23:G27)</f>
        <v>10976255.659578474</v>
      </c>
    </row>
    <row r="42" spans="1:17" ht="13.5" customHeight="1" x14ac:dyDescent="0.2">
      <c r="B42" s="41" t="s">
        <v>44</v>
      </c>
      <c r="C42" s="42">
        <f>SUM(C28:C31)</f>
        <v>5470436.7435599994</v>
      </c>
      <c r="D42" s="42">
        <f>SUM(D28:D31)</f>
        <v>98078.85738247681</v>
      </c>
      <c r="E42" s="42">
        <f>SUM(E28:E31)</f>
        <v>5372357.8861775221</v>
      </c>
      <c r="F42" s="42">
        <f>SUM(F28:F31)</f>
        <v>340968.41709908808</v>
      </c>
      <c r="G42" s="43">
        <f>SUM(G28:G31)</f>
        <v>5031389.4690784346</v>
      </c>
    </row>
    <row r="43" spans="1:17" ht="13.5" customHeight="1" x14ac:dyDescent="0.2">
      <c r="B43" s="30" t="s">
        <v>26</v>
      </c>
      <c r="C43" s="44">
        <f>SUM(C38:C42)</f>
        <v>57027734.905829132</v>
      </c>
      <c r="D43" s="51">
        <f>SUM(D38:D42)</f>
        <v>1149549.2293205683</v>
      </c>
      <c r="E43" s="51">
        <f>SUM(E38:E42)</f>
        <v>55878185.676508561</v>
      </c>
      <c r="F43" s="51">
        <f>SUM(F38:F42)</f>
        <v>4808234.1454376765</v>
      </c>
      <c r="G43" s="52">
        <f>SUM(G38:G42)</f>
        <v>51069951.531070888</v>
      </c>
    </row>
    <row r="44" spans="1:17" ht="13.5" customHeight="1" x14ac:dyDescent="0.2"/>
    <row r="45" spans="1:17" ht="13.5" customHeight="1" x14ac:dyDescent="0.2"/>
    <row r="46" spans="1:17" ht="13.5" customHeight="1" x14ac:dyDescent="0.2"/>
    <row r="47" spans="1:17" ht="13.5" customHeight="1" x14ac:dyDescent="0.2"/>
    <row r="48" spans="1:17" ht="13.5" customHeight="1" x14ac:dyDescent="0.2">
      <c r="A48" s="164"/>
      <c r="B48" s="3"/>
      <c r="C48" s="4"/>
      <c r="D48" s="3"/>
    </row>
    <row r="49" spans="1:4" ht="13.5" customHeight="1" x14ac:dyDescent="0.2">
      <c r="A49" s="164"/>
      <c r="B49" s="93"/>
      <c r="C49" s="93"/>
      <c r="D49" s="93"/>
    </row>
    <row r="50" spans="1:4" ht="13.5" customHeight="1" x14ac:dyDescent="0.2">
      <c r="A50" s="164"/>
      <c r="B50" s="93"/>
      <c r="C50" s="93"/>
      <c r="D50" s="93"/>
    </row>
    <row r="51" spans="1:4" ht="13.5" customHeight="1" x14ac:dyDescent="0.2">
      <c r="A51" s="164"/>
      <c r="B51" s="93"/>
      <c r="C51" s="93"/>
      <c r="D51" s="93"/>
    </row>
    <row r="52" spans="1:4" x14ac:dyDescent="0.2">
      <c r="A52" s="164"/>
      <c r="B52" s="93"/>
      <c r="C52" s="93"/>
      <c r="D52" s="93"/>
    </row>
    <row r="53" spans="1:4" x14ac:dyDescent="0.2">
      <c r="A53" s="164"/>
      <c r="B53" s="93"/>
      <c r="C53" s="93"/>
      <c r="D53" s="93"/>
    </row>
  </sheetData>
  <pageMargins left="0.51181102362204722" right="0.43307086614173229" top="0.51181102362204722" bottom="0.19685039370078741" header="0.23622047244094491" footer="0.23622047244094491"/>
  <pageSetup paperSize="9" scale="64" orientation="landscape" r:id="rId1"/>
  <headerFooter alignWithMargins="0">
    <oddHeader>&amp;CSide &amp;P / &amp;N</oddHeader>
  </headerFooter>
  <ignoredErrors>
    <ignoredError sqref="D38:G40 D41:F42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/>
  </sheetViews>
  <sheetFormatPr defaultRowHeight="12" x14ac:dyDescent="0.2"/>
  <cols>
    <col min="1" max="1" width="8.5703125" style="40" customWidth="1"/>
    <col min="2" max="2" width="39.28515625" style="6" customWidth="1"/>
    <col min="3" max="3" width="20.140625" style="7" customWidth="1"/>
    <col min="4" max="7" width="14.28515625" style="6" customWidth="1"/>
    <col min="8" max="9" width="9.140625" style="6"/>
    <col min="10" max="11" width="12" style="6" bestFit="1" customWidth="1"/>
    <col min="12" max="12" width="18.28515625" style="6" customWidth="1"/>
    <col min="13" max="16384" width="9.140625" style="6"/>
  </cols>
  <sheetData>
    <row r="1" spans="1:12" ht="15.75" x14ac:dyDescent="0.25">
      <c r="A1" s="8" t="str">
        <f>'Skema1-7_2011'!A1</f>
        <v xml:space="preserve">Endelig version -21. februar 2014 </v>
      </c>
    </row>
    <row r="2" spans="1:12" ht="13.5" customHeight="1" x14ac:dyDescent="0.2">
      <c r="A2" s="46" t="s">
        <v>76</v>
      </c>
      <c r="B2" s="3"/>
      <c r="C2" s="4"/>
    </row>
    <row r="3" spans="1:12" ht="13.5" customHeight="1" x14ac:dyDescent="0.2">
      <c r="A3" s="19" t="s">
        <v>54</v>
      </c>
      <c r="B3" s="3"/>
      <c r="C3" s="4"/>
      <c r="I3" s="3"/>
      <c r="J3" s="3"/>
      <c r="K3" s="3"/>
      <c r="L3" s="3"/>
    </row>
    <row r="4" spans="1:12" ht="54" customHeight="1" x14ac:dyDescent="0.2">
      <c r="A4" s="61" t="s">
        <v>18</v>
      </c>
      <c r="B4" s="61" t="s">
        <v>0</v>
      </c>
      <c r="C4" s="12" t="s">
        <v>27</v>
      </c>
      <c r="D4" s="12" t="s">
        <v>28</v>
      </c>
      <c r="E4" s="12" t="s">
        <v>35</v>
      </c>
      <c r="F4" s="12" t="s">
        <v>33</v>
      </c>
      <c r="G4" s="12" t="s">
        <v>34</v>
      </c>
      <c r="I4" s="3"/>
      <c r="J4" s="3"/>
      <c r="K4" s="3"/>
      <c r="L4" s="3"/>
    </row>
    <row r="5" spans="1:12" ht="13.5" customHeight="1" x14ac:dyDescent="0.2">
      <c r="A5" s="107">
        <v>1301</v>
      </c>
      <c r="B5" s="107" t="s">
        <v>1</v>
      </c>
      <c r="C5" s="13">
        <f>+'Skema1-7_2012'!J5</f>
        <v>6537661.3467546711</v>
      </c>
      <c r="D5" s="13">
        <v>168087.96221814404</v>
      </c>
      <c r="E5" s="13">
        <f>C5-D5</f>
        <v>6369573.3845365271</v>
      </c>
      <c r="F5" s="13">
        <v>912153.6489790203</v>
      </c>
      <c r="G5" s="145">
        <f>E5-F5</f>
        <v>5457419.7355575068</v>
      </c>
      <c r="I5" s="93"/>
      <c r="J5" s="93"/>
      <c r="K5" s="93"/>
      <c r="L5" s="3"/>
    </row>
    <row r="6" spans="1:12" ht="13.5" customHeight="1" x14ac:dyDescent="0.2">
      <c r="A6" s="25">
        <v>1309</v>
      </c>
      <c r="B6" s="25" t="s">
        <v>2</v>
      </c>
      <c r="C6" s="13">
        <f>+'Skema1-7_2012'!J6</f>
        <v>1734971.8642217419</v>
      </c>
      <c r="D6" s="13">
        <v>55787.770000000004</v>
      </c>
      <c r="E6" s="13">
        <f t="shared" ref="E6:E31" si="0">C6-D6</f>
        <v>1679184.0942217419</v>
      </c>
      <c r="F6" s="13">
        <v>70603.860679200006</v>
      </c>
      <c r="G6" s="145">
        <f t="shared" ref="G6:G27" si="1">E6-F6</f>
        <v>1608580.233542542</v>
      </c>
      <c r="I6" s="93"/>
      <c r="J6" s="93"/>
      <c r="K6" s="93"/>
      <c r="L6" s="3"/>
    </row>
    <row r="7" spans="1:12" ht="13.5" customHeight="1" x14ac:dyDescent="0.2">
      <c r="A7" s="25">
        <v>1330</v>
      </c>
      <c r="B7" s="25" t="s">
        <v>3</v>
      </c>
      <c r="C7" s="13">
        <f>+'Skema1-7_2012'!J7</f>
        <v>2149405.1155084781</v>
      </c>
      <c r="D7" s="13">
        <v>74610.315699762621</v>
      </c>
      <c r="E7" s="13">
        <f t="shared" si="0"/>
        <v>2074794.7998087155</v>
      </c>
      <c r="F7" s="13">
        <v>130099.7153942368</v>
      </c>
      <c r="G7" s="145">
        <f t="shared" si="1"/>
        <v>1944695.0844144786</v>
      </c>
      <c r="I7" s="93"/>
      <c r="J7" s="93"/>
      <c r="K7" s="93"/>
      <c r="L7" s="3"/>
    </row>
    <row r="8" spans="1:12" ht="13.5" customHeight="1" x14ac:dyDescent="0.2">
      <c r="A8" s="25">
        <v>1351</v>
      </c>
      <c r="B8" s="25" t="s">
        <v>4</v>
      </c>
      <c r="C8" s="13">
        <f>+'Skema1-7_2012'!J8</f>
        <v>370261.68521086854</v>
      </c>
      <c r="D8" s="13">
        <v>0</v>
      </c>
      <c r="E8" s="13">
        <f t="shared" si="0"/>
        <v>370261.68521086854</v>
      </c>
      <c r="F8" s="13">
        <v>1075.8528187048</v>
      </c>
      <c r="G8" s="145">
        <f t="shared" si="1"/>
        <v>369185.83239216375</v>
      </c>
      <c r="I8" s="93"/>
      <c r="J8" s="93"/>
      <c r="K8" s="93"/>
      <c r="L8" s="3"/>
    </row>
    <row r="9" spans="1:12" ht="13.5" customHeight="1" x14ac:dyDescent="0.2">
      <c r="A9" s="25">
        <v>1401</v>
      </c>
      <c r="B9" s="25" t="s">
        <v>5</v>
      </c>
      <c r="C9" s="13">
        <f>+'Skema1-7_2012'!J9</f>
        <v>706610.06463828078</v>
      </c>
      <c r="D9" s="13">
        <v>3477</v>
      </c>
      <c r="E9" s="13">
        <f t="shared" si="0"/>
        <v>703133.06463828078</v>
      </c>
      <c r="F9" s="13">
        <v>56935.298187199995</v>
      </c>
      <c r="G9" s="145">
        <f t="shared" si="1"/>
        <v>646197.7664510808</v>
      </c>
      <c r="I9" s="93"/>
      <c r="J9" s="93"/>
      <c r="K9" s="93"/>
      <c r="L9" s="3"/>
    </row>
    <row r="10" spans="1:12" ht="13.5" customHeight="1" x14ac:dyDescent="0.2">
      <c r="A10" s="25">
        <v>1501</v>
      </c>
      <c r="B10" s="25" t="s">
        <v>6</v>
      </c>
      <c r="C10" s="13">
        <f>+'Skema1-7_2012'!J10</f>
        <v>1293697.7661383678</v>
      </c>
      <c r="D10" s="13">
        <v>19573.794620000001</v>
      </c>
      <c r="E10" s="13">
        <f t="shared" si="0"/>
        <v>1274123.9715183678</v>
      </c>
      <c r="F10" s="13">
        <v>78668.3326316272</v>
      </c>
      <c r="G10" s="145">
        <f t="shared" si="1"/>
        <v>1195455.6388867407</v>
      </c>
      <c r="I10" s="93"/>
      <c r="J10" s="93"/>
      <c r="K10" s="93"/>
      <c r="L10" s="3"/>
    </row>
    <row r="11" spans="1:12" ht="13.5" customHeight="1" x14ac:dyDescent="0.2">
      <c r="A11" s="25">
        <v>1502</v>
      </c>
      <c r="B11" s="25" t="s">
        <v>7</v>
      </c>
      <c r="C11" s="13">
        <f>+'Skema1-7_2012'!J11</f>
        <v>1728689.5089755405</v>
      </c>
      <c r="D11" s="13">
        <v>44757.577516838333</v>
      </c>
      <c r="E11" s="13">
        <f t="shared" si="0"/>
        <v>1683931.9314587021</v>
      </c>
      <c r="F11" s="13">
        <v>251777.24606209202</v>
      </c>
      <c r="G11" s="145">
        <f t="shared" si="1"/>
        <v>1432154.6853966101</v>
      </c>
      <c r="I11" s="93"/>
      <c r="J11" s="93"/>
      <c r="K11" s="93"/>
      <c r="L11" s="3"/>
    </row>
    <row r="12" spans="1:12" ht="13.5" customHeight="1" x14ac:dyDescent="0.2">
      <c r="A12" s="25">
        <v>1516</v>
      </c>
      <c r="B12" s="25" t="s">
        <v>8</v>
      </c>
      <c r="C12" s="13">
        <f>+'Skema1-7_2012'!J12</f>
        <v>3184258.0814569141</v>
      </c>
      <c r="D12" s="13">
        <v>86199.252415722687</v>
      </c>
      <c r="E12" s="13">
        <f t="shared" si="0"/>
        <v>3098058.8290411914</v>
      </c>
      <c r="F12" s="13">
        <v>324480.86342742876</v>
      </c>
      <c r="G12" s="145">
        <f t="shared" si="1"/>
        <v>2773577.9656137628</v>
      </c>
      <c r="I12" s="93"/>
      <c r="J12" s="93"/>
      <c r="K12" s="93"/>
      <c r="L12" s="3"/>
    </row>
    <row r="13" spans="1:12" ht="13.5" customHeight="1" x14ac:dyDescent="0.2">
      <c r="A13" s="25">
        <v>2000</v>
      </c>
      <c r="B13" s="25" t="s">
        <v>9</v>
      </c>
      <c r="C13" s="13">
        <f>+'Skema1-7_2012'!J13</f>
        <v>2367364.9576226869</v>
      </c>
      <c r="D13" s="13">
        <v>27613.260000000006</v>
      </c>
      <c r="E13" s="13">
        <f t="shared" si="0"/>
        <v>2339751.6976226871</v>
      </c>
      <c r="F13" s="13">
        <v>114303.43356009922</v>
      </c>
      <c r="G13" s="145">
        <f t="shared" si="1"/>
        <v>2225448.2640625881</v>
      </c>
      <c r="I13" s="93"/>
      <c r="J13" s="93"/>
      <c r="K13" s="93"/>
      <c r="L13" s="3"/>
    </row>
    <row r="14" spans="1:12" ht="13.5" customHeight="1" x14ac:dyDescent="0.2">
      <c r="A14" s="25">
        <v>4001</v>
      </c>
      <c r="B14" s="25" t="s">
        <v>11</v>
      </c>
      <c r="C14" s="13">
        <f>+'Skema1-7_2012'!J14</f>
        <v>385295.45195442718</v>
      </c>
      <c r="D14" s="13">
        <v>0</v>
      </c>
      <c r="E14" s="13">
        <f t="shared" si="0"/>
        <v>385295.45195442718</v>
      </c>
      <c r="F14" s="13">
        <v>22918.375668374396</v>
      </c>
      <c r="G14" s="145">
        <f t="shared" si="1"/>
        <v>362377.07628605276</v>
      </c>
      <c r="I14" s="93"/>
      <c r="J14" s="93"/>
      <c r="K14" s="93"/>
      <c r="L14" s="3"/>
    </row>
    <row r="15" spans="1:12" ht="13.5" customHeight="1" x14ac:dyDescent="0.2">
      <c r="A15" s="25">
        <v>2500</v>
      </c>
      <c r="B15" s="25" t="s">
        <v>47</v>
      </c>
      <c r="C15" s="13">
        <f>+'Skema1-7_2012'!J15</f>
        <v>3692696.6189999999</v>
      </c>
      <c r="D15" s="13">
        <v>21404</v>
      </c>
      <c r="E15" s="13">
        <f t="shared" si="0"/>
        <v>3671292.6189999999</v>
      </c>
      <c r="F15" s="13">
        <f>361485.68249687-1434.912</f>
        <v>360050.77049686998</v>
      </c>
      <c r="G15" s="145">
        <f t="shared" si="1"/>
        <v>3311241.84850313</v>
      </c>
      <c r="I15" s="93"/>
      <c r="J15" s="93"/>
      <c r="K15" s="93"/>
      <c r="L15" s="3"/>
    </row>
    <row r="16" spans="1:12" ht="13.5" customHeight="1" x14ac:dyDescent="0.2">
      <c r="A16" s="25">
        <v>2501</v>
      </c>
      <c r="B16" s="25" t="s">
        <v>10</v>
      </c>
      <c r="C16" s="13">
        <f>+'Skema1-7_2012'!J16</f>
        <v>3274046.6380000003</v>
      </c>
      <c r="D16" s="13">
        <v>13737</v>
      </c>
      <c r="E16" s="13">
        <f t="shared" si="0"/>
        <v>3260309.6380000003</v>
      </c>
      <c r="F16" s="13">
        <f>195622.081191913+1434.912</f>
        <v>197056.993191913</v>
      </c>
      <c r="G16" s="145">
        <f t="shared" si="1"/>
        <v>3063252.6448080875</v>
      </c>
      <c r="I16" s="93"/>
      <c r="J16" s="93"/>
      <c r="K16" s="93"/>
      <c r="L16" s="3"/>
    </row>
    <row r="17" spans="1:12" ht="13.5" customHeight="1" x14ac:dyDescent="0.2">
      <c r="A17" s="25">
        <v>4202</v>
      </c>
      <c r="B17" s="25" t="s">
        <v>12</v>
      </c>
      <c r="C17" s="13">
        <f>+'Skema1-7_2012'!J17</f>
        <v>5998928</v>
      </c>
      <c r="D17" s="13">
        <v>186602</v>
      </c>
      <c r="E17" s="13">
        <f t="shared" si="0"/>
        <v>5812326</v>
      </c>
      <c r="F17" s="13">
        <v>482082.52263785922</v>
      </c>
      <c r="G17" s="145">
        <f t="shared" si="1"/>
        <v>5330243.477362141</v>
      </c>
      <c r="I17" s="93"/>
      <c r="J17" s="93"/>
      <c r="K17" s="93"/>
      <c r="L17" s="3"/>
    </row>
    <row r="18" spans="1:12" ht="13.5" customHeight="1" x14ac:dyDescent="0.2">
      <c r="A18" s="25">
        <v>5000</v>
      </c>
      <c r="B18" s="25" t="s">
        <v>48</v>
      </c>
      <c r="C18" s="13">
        <f>+'Skema1-7_2012'!J18</f>
        <v>1778828</v>
      </c>
      <c r="D18" s="13">
        <v>3323</v>
      </c>
      <c r="E18" s="13">
        <f t="shared" si="0"/>
        <v>1775505</v>
      </c>
      <c r="F18" s="13">
        <v>101195.01554204003</v>
      </c>
      <c r="G18" s="145">
        <f t="shared" si="1"/>
        <v>1674309.9844579599</v>
      </c>
      <c r="I18" s="93"/>
      <c r="J18" s="93"/>
      <c r="K18" s="93"/>
      <c r="L18" s="3"/>
    </row>
    <row r="19" spans="1:12" ht="13.5" customHeight="1" x14ac:dyDescent="0.2">
      <c r="A19" s="25">
        <v>5501</v>
      </c>
      <c r="B19" s="25" t="s">
        <v>13</v>
      </c>
      <c r="C19" s="13">
        <f>+'Skema1-7_2012'!J19</f>
        <v>1730671</v>
      </c>
      <c r="D19" s="13">
        <v>8495</v>
      </c>
      <c r="E19" s="13">
        <f t="shared" si="0"/>
        <v>1722176</v>
      </c>
      <c r="F19" s="13">
        <v>137713.02178441681</v>
      </c>
      <c r="G19" s="145">
        <f t="shared" si="1"/>
        <v>1584462.9782155831</v>
      </c>
      <c r="I19" s="93"/>
      <c r="J19" s="93"/>
      <c r="K19" s="93"/>
      <c r="L19" s="3"/>
    </row>
    <row r="20" spans="1:12" ht="13.5" customHeight="1" x14ac:dyDescent="0.2">
      <c r="A20" s="25">
        <v>6007</v>
      </c>
      <c r="B20" s="25" t="s">
        <v>14</v>
      </c>
      <c r="C20" s="13">
        <f>+'Skema1-7_2012'!J20</f>
        <v>1419386</v>
      </c>
      <c r="D20" s="13">
        <v>8803.200221238938</v>
      </c>
      <c r="E20" s="13">
        <f t="shared" si="0"/>
        <v>1410582.7997787611</v>
      </c>
      <c r="F20" s="13">
        <v>64772.4403253376</v>
      </c>
      <c r="G20" s="145">
        <f t="shared" si="1"/>
        <v>1345810.3594534234</v>
      </c>
      <c r="I20" s="93"/>
      <c r="J20" s="93"/>
      <c r="K20" s="93"/>
      <c r="L20" s="3"/>
    </row>
    <row r="21" spans="1:12" ht="13.5" customHeight="1" x14ac:dyDescent="0.2">
      <c r="A21" s="25">
        <v>6008</v>
      </c>
      <c r="B21" s="25" t="s">
        <v>50</v>
      </c>
      <c r="C21" s="13">
        <f>+'Skema1-7_2012'!J21</f>
        <v>1648736</v>
      </c>
      <c r="D21" s="13">
        <v>58361.799778761066</v>
      </c>
      <c r="E21" s="13">
        <f t="shared" si="0"/>
        <v>1590374.2002212389</v>
      </c>
      <c r="F21" s="13">
        <v>230839.31448040009</v>
      </c>
      <c r="G21" s="145">
        <f t="shared" si="1"/>
        <v>1359534.8857408387</v>
      </c>
      <c r="I21" s="93"/>
      <c r="J21" s="93"/>
      <c r="K21" s="93"/>
      <c r="L21" s="3"/>
    </row>
    <row r="22" spans="1:12" ht="13.5" customHeight="1" x14ac:dyDescent="0.2">
      <c r="A22" s="25">
        <v>6013</v>
      </c>
      <c r="B22" s="25" t="s">
        <v>63</v>
      </c>
      <c r="C22" s="13">
        <f>+'Skema1-7_2012'!J22</f>
        <v>109688</v>
      </c>
      <c r="D22" s="13">
        <v>0</v>
      </c>
      <c r="E22" s="13">
        <f t="shared" si="0"/>
        <v>109688</v>
      </c>
      <c r="F22" s="13">
        <v>343.46320000000003</v>
      </c>
      <c r="G22" s="145">
        <f t="shared" si="1"/>
        <v>109344.5368</v>
      </c>
      <c r="I22" s="93"/>
      <c r="J22" s="93"/>
      <c r="K22" s="93"/>
      <c r="L22" s="3"/>
    </row>
    <row r="23" spans="1:12" ht="13.5" customHeight="1" x14ac:dyDescent="0.2">
      <c r="A23" s="25">
        <v>6006</v>
      </c>
      <c r="B23" s="25" t="s">
        <v>83</v>
      </c>
      <c r="C23" s="13">
        <f>+'Skema1-7_2012'!J23</f>
        <v>936997</v>
      </c>
      <c r="D23" s="13">
        <v>5980</v>
      </c>
      <c r="E23" s="13">
        <f t="shared" si="0"/>
        <v>931017</v>
      </c>
      <c r="F23" s="13">
        <v>25751.324019632</v>
      </c>
      <c r="G23" s="145">
        <f t="shared" si="1"/>
        <v>905265.67598036805</v>
      </c>
      <c r="I23" s="93"/>
      <c r="J23" s="93"/>
      <c r="K23" s="93"/>
      <c r="L23" s="3"/>
    </row>
    <row r="24" spans="1:12" ht="13.5" customHeight="1" x14ac:dyDescent="0.2">
      <c r="A24" s="25">
        <v>6650</v>
      </c>
      <c r="B24" s="25" t="s">
        <v>84</v>
      </c>
      <c r="C24" s="13">
        <f>+'Skema1-7_2012'!J24</f>
        <v>1981261</v>
      </c>
      <c r="D24" s="13">
        <v>21384</v>
      </c>
      <c r="E24" s="13">
        <f t="shared" si="0"/>
        <v>1959877</v>
      </c>
      <c r="F24" s="13">
        <v>164520.7784463104</v>
      </c>
      <c r="G24" s="145">
        <f t="shared" si="1"/>
        <v>1795356.2215536896</v>
      </c>
      <c r="I24" s="93"/>
      <c r="J24" s="93"/>
      <c r="K24" s="93"/>
      <c r="L24" s="3"/>
    </row>
    <row r="25" spans="1:12" ht="13.5" customHeight="1" x14ac:dyDescent="0.2">
      <c r="A25" s="25">
        <v>6620</v>
      </c>
      <c r="B25" s="25" t="s">
        <v>68</v>
      </c>
      <c r="C25" s="13">
        <f>+'Skema1-7_2012'!J25</f>
        <v>6682320.5526422029</v>
      </c>
      <c r="D25" s="13">
        <v>248987</v>
      </c>
      <c r="E25" s="13">
        <f t="shared" si="0"/>
        <v>6433333.5526422029</v>
      </c>
      <c r="F25" s="13">
        <v>840702.65463439201</v>
      </c>
      <c r="G25" s="145">
        <f t="shared" si="1"/>
        <v>5592630.898007811</v>
      </c>
      <c r="I25" s="93"/>
      <c r="J25" s="93"/>
      <c r="K25" s="93"/>
      <c r="L25" s="3"/>
    </row>
    <row r="26" spans="1:12" ht="13.5" customHeight="1" x14ac:dyDescent="0.2">
      <c r="A26" s="25">
        <v>7005</v>
      </c>
      <c r="B26" s="25" t="s">
        <v>85</v>
      </c>
      <c r="C26" s="13">
        <f>+'Skema1-7_2012'!J26</f>
        <v>986071</v>
      </c>
      <c r="D26" s="13">
        <v>537</v>
      </c>
      <c r="E26" s="13">
        <f t="shared" si="0"/>
        <v>985534</v>
      </c>
      <c r="F26" s="13">
        <v>28249.566684446396</v>
      </c>
      <c r="G26" s="145">
        <f t="shared" si="1"/>
        <v>957284.43331555359</v>
      </c>
      <c r="I26" s="93"/>
      <c r="J26" s="93"/>
      <c r="K26" s="93"/>
      <c r="L26" s="3"/>
    </row>
    <row r="27" spans="1:12" ht="13.5" customHeight="1" x14ac:dyDescent="0.2">
      <c r="A27" s="25">
        <v>6630</v>
      </c>
      <c r="B27" s="25" t="s">
        <v>69</v>
      </c>
      <c r="C27" s="13">
        <f>+'Skema1-7_2012'!J27</f>
        <v>2152922</v>
      </c>
      <c r="D27" s="13">
        <v>16565</v>
      </c>
      <c r="E27" s="13">
        <f t="shared" si="0"/>
        <v>2136357</v>
      </c>
      <c r="F27" s="13">
        <v>128857.704</v>
      </c>
      <c r="G27" s="145">
        <f t="shared" si="1"/>
        <v>2007499.2960000001</v>
      </c>
      <c r="I27" s="93"/>
      <c r="J27" s="93"/>
      <c r="K27" s="93"/>
      <c r="L27" s="3"/>
    </row>
    <row r="28" spans="1:12" ht="13.5" customHeight="1" x14ac:dyDescent="0.2">
      <c r="A28" s="25">
        <v>7603</v>
      </c>
      <c r="B28" s="25" t="s">
        <v>15</v>
      </c>
      <c r="C28" s="13">
        <f>+'Skema1-7_2012'!J28</f>
        <v>387825.84378717432</v>
      </c>
      <c r="D28" s="13">
        <v>0</v>
      </c>
      <c r="E28" s="13">
        <f t="shared" si="0"/>
        <v>387825.84378717432</v>
      </c>
      <c r="F28" s="13">
        <v>4951.7726228832007</v>
      </c>
      <c r="G28" s="145">
        <f>E28-F28</f>
        <v>382874.07116429112</v>
      </c>
      <c r="I28" s="93"/>
      <c r="J28" s="93"/>
      <c r="K28" s="93"/>
      <c r="L28" s="3"/>
    </row>
    <row r="29" spans="1:12" ht="13.5" customHeight="1" x14ac:dyDescent="0.2">
      <c r="A29" s="25">
        <v>8001</v>
      </c>
      <c r="B29" s="25" t="s">
        <v>46</v>
      </c>
      <c r="C29" s="13">
        <f>+'Skema1-7_2012'!J29</f>
        <v>3973719.3398160222</v>
      </c>
      <c r="D29" s="13">
        <v>109476.656</v>
      </c>
      <c r="E29" s="13">
        <f t="shared" si="0"/>
        <v>3864242.6838160222</v>
      </c>
      <c r="F29" s="13">
        <v>305023.46399999998</v>
      </c>
      <c r="G29" s="145">
        <f>E29-F29</f>
        <v>3559219.2198160221</v>
      </c>
      <c r="I29" s="93"/>
      <c r="J29" s="93"/>
      <c r="K29" s="93"/>
      <c r="L29" s="3"/>
    </row>
    <row r="30" spans="1:12" ht="13.5" customHeight="1" x14ac:dyDescent="0.2">
      <c r="A30" s="25">
        <v>8003</v>
      </c>
      <c r="B30" s="25" t="s">
        <v>16</v>
      </c>
      <c r="C30" s="13">
        <f>+'Skema1-7_2012'!J30</f>
        <v>910603.76448665676</v>
      </c>
      <c r="D30" s="13">
        <v>2914.011</v>
      </c>
      <c r="E30" s="13">
        <f t="shared" si="0"/>
        <v>907689.7534866567</v>
      </c>
      <c r="F30" s="13">
        <v>34211.088931213591</v>
      </c>
      <c r="G30" s="145">
        <f>E30-F30</f>
        <v>873478.6645554431</v>
      </c>
      <c r="I30" s="93"/>
      <c r="J30" s="93"/>
      <c r="K30" s="93"/>
      <c r="L30" s="3"/>
    </row>
    <row r="31" spans="1:12" ht="13.5" customHeight="1" x14ac:dyDescent="0.2">
      <c r="A31" s="25">
        <v>8005</v>
      </c>
      <c r="B31" s="25" t="s">
        <v>17</v>
      </c>
      <c r="C31" s="13">
        <f>+'Skema1-7_2012'!J31</f>
        <v>253923.15764712999</v>
      </c>
      <c r="D31" s="13">
        <v>0</v>
      </c>
      <c r="E31" s="13">
        <f t="shared" si="0"/>
        <v>253923.15764712999</v>
      </c>
      <c r="F31" s="13">
        <v>349.46682997279999</v>
      </c>
      <c r="G31" s="145">
        <f>E31-F31</f>
        <v>253573.69081715718</v>
      </c>
      <c r="I31" s="93"/>
      <c r="J31" s="93"/>
      <c r="K31" s="93"/>
      <c r="L31" s="3"/>
    </row>
    <row r="32" spans="1:12" ht="13.5" customHeight="1" x14ac:dyDescent="0.2">
      <c r="A32" s="144"/>
      <c r="B32" s="144"/>
      <c r="C32" s="13"/>
      <c r="D32" s="14"/>
      <c r="E32" s="13"/>
      <c r="F32" s="93"/>
      <c r="G32" s="47"/>
      <c r="I32" s="93"/>
      <c r="J32" s="93"/>
      <c r="K32" s="93"/>
      <c r="L32" s="3"/>
    </row>
    <row r="33" spans="1:12" ht="13.5" customHeight="1" x14ac:dyDescent="0.2">
      <c r="A33" s="144"/>
      <c r="B33" s="144"/>
      <c r="C33" s="13"/>
      <c r="D33" s="14"/>
      <c r="E33" s="13"/>
      <c r="F33" s="93"/>
      <c r="G33" s="47"/>
      <c r="I33" s="93"/>
      <c r="J33" s="93"/>
      <c r="K33" s="93"/>
      <c r="L33" s="3"/>
    </row>
    <row r="34" spans="1:12" ht="13.5" customHeight="1" x14ac:dyDescent="0.2">
      <c r="A34" s="25"/>
      <c r="B34"/>
      <c r="C34" s="13"/>
      <c r="D34" s="14"/>
      <c r="E34" s="13"/>
      <c r="F34" s="13"/>
      <c r="G34" s="47"/>
      <c r="H34" s="3"/>
      <c r="I34" s="93"/>
      <c r="J34" s="93"/>
      <c r="K34" s="93"/>
      <c r="L34" s="3"/>
    </row>
    <row r="35" spans="1:12" ht="13.5" customHeight="1" x14ac:dyDescent="0.2">
      <c r="A35" s="28"/>
      <c r="B35" s="28"/>
      <c r="C35" s="13"/>
      <c r="D35" s="14"/>
      <c r="E35" s="13"/>
      <c r="F35" s="13"/>
      <c r="G35" s="47"/>
      <c r="H35" s="3"/>
      <c r="I35" s="93"/>
      <c r="J35" s="93"/>
      <c r="K35" s="3"/>
      <c r="L35" s="3"/>
    </row>
    <row r="36" spans="1:12" ht="13.5" customHeight="1" x14ac:dyDescent="0.2">
      <c r="A36" s="63"/>
      <c r="B36" s="30" t="s">
        <v>26</v>
      </c>
      <c r="C36" s="53">
        <f>SUM(C5:C35)</f>
        <v>58376839.75786116</v>
      </c>
      <c r="D36" s="53">
        <f>SUM(D5:D35)</f>
        <v>1186676.5994704675</v>
      </c>
      <c r="E36" s="53">
        <f>SUM(E5:E35)</f>
        <v>57190163.158390701</v>
      </c>
      <c r="F36" s="53">
        <f>SUM(F5:F35)</f>
        <v>5069687.9892356684</v>
      </c>
      <c r="G36" s="54">
        <f>SUM(G5:G35)</f>
        <v>52120475.169155009</v>
      </c>
      <c r="H36" s="3"/>
      <c r="I36" s="93"/>
      <c r="J36" s="93"/>
      <c r="K36" s="3"/>
      <c r="L36" s="3"/>
    </row>
    <row r="37" spans="1:12" ht="13.5" customHeight="1" x14ac:dyDescent="0.2">
      <c r="A37" s="32"/>
      <c r="B37" s="18"/>
      <c r="H37" s="3"/>
      <c r="I37" s="3"/>
      <c r="J37" s="3"/>
      <c r="K37" s="3"/>
      <c r="L37" s="3"/>
    </row>
    <row r="38" spans="1:12" ht="13.5" customHeight="1" x14ac:dyDescent="0.2">
      <c r="A38" s="32"/>
      <c r="B38" s="34" t="s">
        <v>40</v>
      </c>
      <c r="C38" s="35">
        <f>SUM(C5:C14)</f>
        <v>20458215.842481978</v>
      </c>
      <c r="D38" s="35">
        <f>SUM(D5:D14)</f>
        <v>480106.9324704677</v>
      </c>
      <c r="E38" s="35">
        <f>SUM(E5:E14)</f>
        <v>19978108.910011511</v>
      </c>
      <c r="F38" s="35">
        <f>SUM(F5:F14)</f>
        <v>1963016.6274079834</v>
      </c>
      <c r="G38" s="36">
        <f>SUM(G5:G14)</f>
        <v>18015092.282603525</v>
      </c>
      <c r="H38" s="3"/>
      <c r="I38" s="3"/>
      <c r="J38" s="3"/>
      <c r="K38" s="3"/>
      <c r="L38" s="3"/>
    </row>
    <row r="39" spans="1:12" ht="13.5" customHeight="1" x14ac:dyDescent="0.2">
      <c r="A39" s="32"/>
      <c r="B39" s="37" t="s">
        <v>41</v>
      </c>
      <c r="C39" s="38">
        <f>SUM(C15:C16)</f>
        <v>6966743.2570000002</v>
      </c>
      <c r="D39" s="38">
        <f>SUM(D15:D16)</f>
        <v>35141</v>
      </c>
      <c r="E39" s="38">
        <f>SUM(E15:E16)</f>
        <v>6931602.2570000002</v>
      </c>
      <c r="F39" s="38">
        <f>SUM(F15:F16)</f>
        <v>557107.76368878293</v>
      </c>
      <c r="G39" s="39">
        <f>SUM(G15:G16)</f>
        <v>6374494.4933112171</v>
      </c>
      <c r="H39" s="3"/>
      <c r="I39" s="3"/>
      <c r="J39" s="3"/>
      <c r="K39" s="3"/>
      <c r="L39" s="3"/>
    </row>
    <row r="40" spans="1:12" ht="13.5" customHeight="1" x14ac:dyDescent="0.2">
      <c r="A40" s="32"/>
      <c r="B40" s="37" t="s">
        <v>42</v>
      </c>
      <c r="C40" s="38">
        <f>SUM(C17:C22)</f>
        <v>12686237</v>
      </c>
      <c r="D40" s="38">
        <f>SUM(D17:D22)</f>
        <v>265585</v>
      </c>
      <c r="E40" s="38">
        <f>SUM(E17:E22)</f>
        <v>12420652</v>
      </c>
      <c r="F40" s="38">
        <f>SUM(F17:F22)</f>
        <v>1016945.7779700536</v>
      </c>
      <c r="G40" s="39">
        <f>SUM(G17:G22)</f>
        <v>11403706.222029947</v>
      </c>
      <c r="H40" s="3"/>
      <c r="I40" s="93"/>
      <c r="J40" s="93"/>
      <c r="K40" s="93"/>
      <c r="L40" s="93"/>
    </row>
    <row r="41" spans="1:12" ht="13.5" customHeight="1" x14ac:dyDescent="0.2">
      <c r="A41" s="32"/>
      <c r="B41" s="37" t="s">
        <v>43</v>
      </c>
      <c r="C41" s="38">
        <f>SUM(C23:C27)</f>
        <v>12739571.552642204</v>
      </c>
      <c r="D41" s="38">
        <f>SUM(D23:D27)</f>
        <v>293453</v>
      </c>
      <c r="E41" s="38">
        <f>SUM(E23:E27)</f>
        <v>12446118.552642204</v>
      </c>
      <c r="F41" s="38">
        <f>SUM(F23:F27)</f>
        <v>1188082.0277847806</v>
      </c>
      <c r="G41" s="39">
        <f>SUM(G23:G27)</f>
        <v>11258036.524857422</v>
      </c>
      <c r="H41" s="3"/>
      <c r="I41" s="93"/>
      <c r="J41" s="93"/>
      <c r="K41" s="93"/>
      <c r="L41" s="93"/>
    </row>
    <row r="42" spans="1:12" ht="13.5" customHeight="1" x14ac:dyDescent="0.2">
      <c r="B42" s="41" t="s">
        <v>44</v>
      </c>
      <c r="C42" s="42">
        <f>SUM(C28:C31)</f>
        <v>5526072.105736983</v>
      </c>
      <c r="D42" s="42">
        <f>SUM(D28:D31)</f>
        <v>112390.667</v>
      </c>
      <c r="E42" s="42">
        <f>SUM(E28:E31)</f>
        <v>5413681.4387369836</v>
      </c>
      <c r="F42" s="42">
        <f>SUM(F28:F31)</f>
        <v>344535.79238406959</v>
      </c>
      <c r="G42" s="43">
        <f>SUM(G28:G31)</f>
        <v>5069145.6463529132</v>
      </c>
      <c r="H42" s="3"/>
      <c r="I42" s="93"/>
      <c r="J42" s="93"/>
      <c r="K42" s="93"/>
      <c r="L42" s="93"/>
    </row>
    <row r="43" spans="1:12" ht="13.5" customHeight="1" x14ac:dyDescent="0.2">
      <c r="B43" s="30" t="s">
        <v>26</v>
      </c>
      <c r="C43" s="44">
        <f>SUM(C38:C42)</f>
        <v>58376839.757861167</v>
      </c>
      <c r="D43" s="51">
        <f>SUM(D38:D42)</f>
        <v>1186676.5994704675</v>
      </c>
      <c r="E43" s="51">
        <f>SUM(E38:E42)</f>
        <v>57190163.158390701</v>
      </c>
      <c r="F43" s="51">
        <f>SUM(F38:F42)</f>
        <v>5069687.9892356694</v>
      </c>
      <c r="G43" s="52">
        <f>SUM(G38:G42)</f>
        <v>52120475.169155031</v>
      </c>
      <c r="H43" s="3"/>
      <c r="I43" s="93"/>
      <c r="J43" s="93"/>
      <c r="K43" s="93"/>
      <c r="L43" s="93"/>
    </row>
    <row r="44" spans="1:12" ht="13.5" customHeight="1" x14ac:dyDescent="0.2">
      <c r="H44" s="3"/>
      <c r="I44" s="3"/>
      <c r="J44" s="3"/>
      <c r="K44" s="3"/>
      <c r="L44" s="3"/>
    </row>
    <row r="45" spans="1:12" ht="13.5" customHeight="1" x14ac:dyDescent="0.2">
      <c r="H45" s="3"/>
    </row>
    <row r="46" spans="1:12" ht="13.5" customHeight="1" x14ac:dyDescent="0.2">
      <c r="H46" s="3"/>
    </row>
    <row r="47" spans="1:12" ht="13.5" customHeight="1" x14ac:dyDescent="0.2"/>
    <row r="48" spans="1:12" ht="13.5" customHeight="1" x14ac:dyDescent="0.2"/>
    <row r="49" ht="13.5" customHeight="1" x14ac:dyDescent="0.2"/>
    <row r="50" ht="13.5" customHeight="1" x14ac:dyDescent="0.2"/>
    <row r="51" ht="13.5" customHeight="1" x14ac:dyDescent="0.2"/>
  </sheetData>
  <phoneticPr fontId="4" type="noConversion"/>
  <pageMargins left="0.51181102362204722" right="0.43307086614173229" top="0.51181102362204722" bottom="0.19685039370078741" header="0.23622047244094491" footer="0.23622047244094491"/>
  <pageSetup paperSize="9" scale="74" orientation="landscape" r:id="rId1"/>
  <headerFooter alignWithMargins="0">
    <oddHeader>&amp;CSide &amp;P / &amp;N</oddHeader>
  </headerFooter>
  <ignoredErrors>
    <ignoredError sqref="D38:G40 F41:F42 D41:D42" formulaRange="1"/>
    <ignoredError sqref="F15:F16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workbookViewId="0"/>
  </sheetViews>
  <sheetFormatPr defaultRowHeight="12" x14ac:dyDescent="0.2"/>
  <cols>
    <col min="1" max="1" width="8.5703125" style="40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7" ht="15.75" x14ac:dyDescent="0.25">
      <c r="A1" s="8" t="str">
        <f>'Skema1-7_2011'!A1</f>
        <v xml:space="preserve">Endelig version -21. februar 2014 </v>
      </c>
    </row>
    <row r="2" spans="1:7" ht="13.5" customHeight="1" x14ac:dyDescent="0.2">
      <c r="A2" s="46" t="s">
        <v>77</v>
      </c>
      <c r="B2" s="3"/>
      <c r="C2" s="4"/>
      <c r="D2" s="40"/>
    </row>
    <row r="3" spans="1:7" ht="13.5" customHeight="1" x14ac:dyDescent="0.2">
      <c r="A3" s="19" t="s">
        <v>60</v>
      </c>
      <c r="B3" s="3"/>
      <c r="C3" s="4"/>
    </row>
    <row r="4" spans="1:7" ht="54" customHeight="1" x14ac:dyDescent="0.2">
      <c r="A4" s="61" t="s">
        <v>18</v>
      </c>
      <c r="B4" s="61" t="s">
        <v>0</v>
      </c>
      <c r="C4" s="12" t="s">
        <v>27</v>
      </c>
      <c r="D4" s="12" t="s">
        <v>28</v>
      </c>
      <c r="E4" s="12" t="s">
        <v>35</v>
      </c>
      <c r="F4" s="12" t="s">
        <v>33</v>
      </c>
      <c r="G4" s="12" t="s">
        <v>34</v>
      </c>
    </row>
    <row r="5" spans="1:7" ht="13.5" customHeight="1" x14ac:dyDescent="0.2">
      <c r="A5" s="107">
        <v>1301</v>
      </c>
      <c r="B5" s="107" t="s">
        <v>1</v>
      </c>
      <c r="C5" s="13">
        <f>IF(DTD_11!C5=0,"-",DTD_12!C5/DTD_11!C5*100-100)</f>
        <v>-0.96529338416779353</v>
      </c>
      <c r="D5" s="14">
        <f>IF(DTD_11!D5=0,"-",DTD_12!D5/DTD_11!D5*100-100)</f>
        <v>-6.0801359675561883</v>
      </c>
      <c r="E5" s="13">
        <f>IF(DTD_11!E5=0,"-",DTD_12!E5/DTD_11!E5*100-100)</f>
        <v>-0.82276114865760519</v>
      </c>
      <c r="F5" s="13">
        <f>IF(DTD_11!F5=0,"-",DTD_12!F5/DTD_11!F5*100-100)</f>
        <v>-2.4258937467905923</v>
      </c>
      <c r="G5" s="47">
        <f>IF(DTD_11!G5=0,"-",DTD_12!G5/DTD_11!G5*100-100)</f>
        <v>-0.54966110263340795</v>
      </c>
    </row>
    <row r="6" spans="1:7" ht="13.5" customHeight="1" x14ac:dyDescent="0.2">
      <c r="A6" s="25">
        <v>1309</v>
      </c>
      <c r="B6" s="25" t="s">
        <v>2</v>
      </c>
      <c r="C6" s="13">
        <f>IF(DTD_11!C6=0,"-",DTD_12!C6/DTD_11!C6*100-100)</f>
        <v>1.6918512934457794</v>
      </c>
      <c r="D6" s="14">
        <f>IF(DTD_11!D6=0,"-",DTD_12!D6/DTD_11!D6*100-100)</f>
        <v>1.3379063823380761</v>
      </c>
      <c r="E6" s="13">
        <f>IF(DTD_11!E6=0,"-",DTD_12!E6/DTD_11!E6*100-100)</f>
        <v>1.7036528960534696</v>
      </c>
      <c r="F6" s="13">
        <f>IF(DTD_11!F6=0,"-",DTD_12!F6/DTD_11!F6*100-100)</f>
        <v>10.151094222939989</v>
      </c>
      <c r="G6" s="47">
        <f>IF(DTD_11!G6=0,"-",DTD_12!G6/DTD_11!G6*100-100)</f>
        <v>1.3624605859116912</v>
      </c>
    </row>
    <row r="7" spans="1:7" ht="13.5" customHeight="1" x14ac:dyDescent="0.2">
      <c r="A7" s="25">
        <v>1330</v>
      </c>
      <c r="B7" s="25" t="s">
        <v>3</v>
      </c>
      <c r="C7" s="13">
        <f>IF(DTD_11!C7=0,"-",DTD_12!C7/DTD_11!C7*100-100)</f>
        <v>-0.18708005778221093</v>
      </c>
      <c r="D7" s="14">
        <f>IF(DTD_11!D7=0,"-",DTD_12!D7/DTD_11!D7*100-100)</f>
        <v>16.500967086699987</v>
      </c>
      <c r="E7" s="13">
        <f>IF(DTD_11!E7=0,"-",DTD_12!E7/DTD_11!E7*100-100)</f>
        <v>-0.69859123029233672</v>
      </c>
      <c r="F7" s="13">
        <f>IF(DTD_11!F7=0,"-",DTD_12!F7/DTD_11!F7*100-100)</f>
        <v>-4.1224785454970601</v>
      </c>
      <c r="G7" s="47">
        <f>IF(DTD_11!G7=0,"-",DTD_12!G7/DTD_11!G7*100-100)</f>
        <v>-0.46078583567297926</v>
      </c>
    </row>
    <row r="8" spans="1:7" ht="13.5" customHeight="1" x14ac:dyDescent="0.2">
      <c r="A8" s="25">
        <v>1351</v>
      </c>
      <c r="B8" s="25" t="s">
        <v>4</v>
      </c>
      <c r="C8" s="13">
        <f>IF(DTD_11!C8=0,"-",DTD_12!C8/DTD_11!C8*100-100)</f>
        <v>-2.0721334370617512</v>
      </c>
      <c r="D8" s="14">
        <f>IF(DTD_11!D8=0,"-",DTD_12!D8/DTD_11!D8*100-100)</f>
        <v>-100</v>
      </c>
      <c r="E8" s="13">
        <f>IF(DTD_11!E8=0,"-",DTD_12!E8/DTD_11!E8*100-100)</f>
        <v>-1.9120417576039301</v>
      </c>
      <c r="F8" s="13">
        <f>IF(DTD_11!F8=0,"-",DTD_12!F8/DTD_11!F8*100-100)</f>
        <v>-39.442906792649389</v>
      </c>
      <c r="G8" s="47">
        <f>IF(DTD_11!G8=0,"-",DTD_12!G8/DTD_11!G8*100-100)</f>
        <v>-1.7345688136005748</v>
      </c>
    </row>
    <row r="9" spans="1:7" ht="13.5" customHeight="1" x14ac:dyDescent="0.2">
      <c r="A9" s="25">
        <v>1401</v>
      </c>
      <c r="B9" s="25" t="s">
        <v>5</v>
      </c>
      <c r="C9" s="13">
        <f>IF(DTD_11!C9=0,"-",DTD_12!C9/DTD_11!C9*100-100)</f>
        <v>-2.7460754022598906</v>
      </c>
      <c r="D9" s="14">
        <f>IF(DTD_11!D9=0,"-",DTD_12!D9/DTD_11!D9*100-100)</f>
        <v>156.30252100840335</v>
      </c>
      <c r="E9" s="13">
        <f>IF(DTD_11!E9=0,"-",DTD_12!E9/DTD_11!E9*100-100)</f>
        <v>-3.0435984548465598</v>
      </c>
      <c r="F9" s="13">
        <f>IF(DTD_11!F9=0,"-",DTD_12!F9/DTD_11!F9*100-100)</f>
        <v>-5.4096480056407046</v>
      </c>
      <c r="G9" s="47">
        <f>IF(DTD_11!G9=0,"-",DTD_12!G9/DTD_11!G9*100-100)</f>
        <v>-2.8294436463407351</v>
      </c>
    </row>
    <row r="10" spans="1:7" ht="13.5" customHeight="1" x14ac:dyDescent="0.2">
      <c r="A10" s="25">
        <v>1501</v>
      </c>
      <c r="B10" s="25" t="s">
        <v>6</v>
      </c>
      <c r="C10" s="13">
        <f>IF(DTD_11!C10=0,"-",DTD_12!C10/DTD_11!C10*100-100)</f>
        <v>0.88211976273969128</v>
      </c>
      <c r="D10" s="14">
        <f>IF(DTD_11!D10=0,"-",DTD_12!D10/DTD_11!D10*100-100)</f>
        <v>-39.380044957296491</v>
      </c>
      <c r="E10" s="13">
        <f>IF(DTD_11!E10=0,"-",DTD_12!E10/DTD_11!E10*100-100)</f>
        <v>1.9220712796000612</v>
      </c>
      <c r="F10" s="13">
        <f>IF(DTD_11!F10=0,"-",DTD_12!F10/DTD_11!F10*100-100)</f>
        <v>15.582656964581233</v>
      </c>
      <c r="G10" s="47">
        <f>IF(DTD_11!G10=0,"-",DTD_12!G10/DTD_11!G10*100-100)</f>
        <v>1.1354844224449749</v>
      </c>
    </row>
    <row r="11" spans="1:7" ht="13.5" customHeight="1" x14ac:dyDescent="0.2">
      <c r="A11" s="25">
        <v>1502</v>
      </c>
      <c r="B11" s="25" t="s">
        <v>7</v>
      </c>
      <c r="C11" s="13">
        <f>IF(DTD_11!C11=0,"-",DTD_12!C11/DTD_11!C11*100-100)</f>
        <v>11.236718781043265</v>
      </c>
      <c r="D11" s="14">
        <f>IF(DTD_11!D11=0,"-",DTD_12!D11/DTD_11!D11*100-100)</f>
        <v>-25.859135717718715</v>
      </c>
      <c r="E11" s="13">
        <f>IF(DTD_11!E11=0,"-",DTD_12!E11/DTD_11!E11*100-100)</f>
        <v>12.735962549776374</v>
      </c>
      <c r="F11" s="13">
        <f>IF(DTD_11!F11=0,"-",DTD_12!F11/DTD_11!F11*100-100)</f>
        <v>19.235080449978454</v>
      </c>
      <c r="G11" s="47">
        <f>IF(DTD_11!G11=0,"-",DTD_12!G11/DTD_11!G11*100-100)</f>
        <v>11.665928497553196</v>
      </c>
    </row>
    <row r="12" spans="1:7" ht="13.5" customHeight="1" x14ac:dyDescent="0.2">
      <c r="A12" s="25">
        <v>1516</v>
      </c>
      <c r="B12" s="25" t="s">
        <v>8</v>
      </c>
      <c r="C12" s="13">
        <f>IF(DTD_11!C12=0,"-",DTD_12!C12/DTD_11!C12*100-100)</f>
        <v>4.6221379407853647</v>
      </c>
      <c r="D12" s="14">
        <f>IF(DTD_11!D12=0,"-",DTD_12!D12/DTD_11!D12*100-100)</f>
        <v>15.258403299455424</v>
      </c>
      <c r="E12" s="13">
        <f>IF(DTD_11!E12=0,"-",DTD_12!E12/DTD_11!E12*100-100)</f>
        <v>4.3541962329288566</v>
      </c>
      <c r="F12" s="13">
        <f>IF(DTD_11!F12=0,"-",DTD_12!F12/DTD_11!F12*100-100)</f>
        <v>7.0971149229779371</v>
      </c>
      <c r="G12" s="47">
        <f>IF(DTD_11!G12=0,"-",DTD_12!G12/DTD_11!G12*100-100)</f>
        <v>4.0424548459267129</v>
      </c>
    </row>
    <row r="13" spans="1:7" ht="13.5" customHeight="1" x14ac:dyDescent="0.2">
      <c r="A13" s="25">
        <v>2000</v>
      </c>
      <c r="B13" s="25" t="s">
        <v>9</v>
      </c>
      <c r="C13" s="13">
        <f>IF(DTD_11!C13=0,"-",DTD_12!C13/DTD_11!C13*100-100)</f>
        <v>1.83118795870989</v>
      </c>
      <c r="D13" s="14">
        <f>IF(DTD_11!D13=0,"-",DTD_12!D13/DTD_11!D13*100-100)</f>
        <v>-17.524406911936026</v>
      </c>
      <c r="E13" s="13">
        <f>IF(DTD_11!E13=0,"-",DTD_12!E13/DTD_11!E13*100-100)</f>
        <v>2.1140106960528442</v>
      </c>
      <c r="F13" s="13">
        <f>IF(DTD_11!F13=0,"-",DTD_12!F13/DTD_11!F13*100-100)</f>
        <v>3.0106455094663715</v>
      </c>
      <c r="G13" s="47">
        <f>IF(DTD_11!G13=0,"-",DTD_12!G13/DTD_11!G13*100-100)</f>
        <v>2.0683790137786957</v>
      </c>
    </row>
    <row r="14" spans="1:7" ht="13.5" customHeight="1" x14ac:dyDescent="0.2">
      <c r="A14" s="25">
        <v>4001</v>
      </c>
      <c r="B14" s="25" t="s">
        <v>11</v>
      </c>
      <c r="C14" s="13">
        <f>IF(DTD_11!C14=0,"-",DTD_12!C14/DTD_11!C14*100-100)</f>
        <v>1.4697164730894627</v>
      </c>
      <c r="D14" s="14" t="str">
        <f>IF(DTD_11!D14=0,"-",DTD_12!D14/DTD_11!D14*100-100)</f>
        <v>-</v>
      </c>
      <c r="E14" s="13">
        <f>IF(DTD_11!E14=0,"-",DTD_12!E14/DTD_11!E14*100-100)</f>
        <v>1.4697164730894627</v>
      </c>
      <c r="F14" s="13">
        <f>IF(DTD_11!F14=0,"-",DTD_12!F14/DTD_11!F14*100-100)</f>
        <v>1.1564282650530515</v>
      </c>
      <c r="G14" s="47">
        <f>IF(DTD_11!G14=0,"-",DTD_12!G14/DTD_11!G14*100-100)</f>
        <v>1.4895955036330406</v>
      </c>
    </row>
    <row r="15" spans="1:7" ht="13.5" customHeight="1" x14ac:dyDescent="0.2">
      <c r="A15" s="25">
        <v>2500</v>
      </c>
      <c r="B15" s="25" t="s">
        <v>47</v>
      </c>
      <c r="C15" s="13">
        <f>IF(DTD_11!C15=0,"-",DTD_12!C15/DTD_11!C15*100-100)</f>
        <v>3.9572409346325941</v>
      </c>
      <c r="D15" s="14">
        <f>IF(DTD_11!D15=0,"-",DTD_12!D15/DTD_11!D15*100-100)</f>
        <v>0</v>
      </c>
      <c r="E15" s="13">
        <f>IF(DTD_11!E15=0,"-",DTD_12!E15/DTD_11!E15*100-100)</f>
        <v>3.9812305556290255</v>
      </c>
      <c r="F15" s="13">
        <f>IF(DTD_11!F15=0,"-",DTD_12!F15/DTD_11!F15*100-100)</f>
        <v>14.488995615158885</v>
      </c>
      <c r="G15" s="47">
        <f>IF(DTD_11!G15=0,"-",DTD_12!G15/DTD_11!G15*100-100)</f>
        <v>2.9537780880694982</v>
      </c>
    </row>
    <row r="16" spans="1:7" ht="13.5" customHeight="1" x14ac:dyDescent="0.2">
      <c r="A16" s="25">
        <v>2501</v>
      </c>
      <c r="B16" s="25" t="s">
        <v>10</v>
      </c>
      <c r="C16" s="13">
        <f>IF(DTD_11!C16=0,"-",DTD_12!C16/DTD_11!C16*100-100)</f>
        <v>1.0487885442680209</v>
      </c>
      <c r="D16" s="14">
        <f>IF(DTD_11!D16=0,"-",DTD_12!D16/DTD_11!D16*100-100)</f>
        <v>0</v>
      </c>
      <c r="E16" s="13">
        <f>IF(DTD_11!E16=0,"-",DTD_12!E16/DTD_11!E16*100-100)</f>
        <v>1.0532540565519071</v>
      </c>
      <c r="F16" s="13">
        <f>IF(DTD_11!F16=0,"-",DTD_12!F16/DTD_11!F16*100-100)</f>
        <v>2.7425761076601702</v>
      </c>
      <c r="G16" s="47">
        <f>IF(DTD_11!G16=0,"-",DTD_12!G16/DTD_11!G16*100-100)</f>
        <v>0.94648086648574292</v>
      </c>
    </row>
    <row r="17" spans="1:7" ht="13.5" customHeight="1" x14ac:dyDescent="0.2">
      <c r="A17" s="25">
        <v>4202</v>
      </c>
      <c r="B17" s="25" t="s">
        <v>12</v>
      </c>
      <c r="C17" s="13">
        <f>IF(DTD_11!C17=0,"-",DTD_12!C17/DTD_11!C17*100-100)</f>
        <v>4.304313195251396</v>
      </c>
      <c r="D17" s="14">
        <f>IF(DTD_11!D17=0,"-",DTD_12!D17/DTD_11!D17*100-100)</f>
        <v>-9.1105781196923914</v>
      </c>
      <c r="E17" s="13">
        <f>IF(DTD_11!E17=0,"-",DTD_12!E17/DTD_11!E17*100-100)</f>
        <v>4.8009114701294209</v>
      </c>
      <c r="F17" s="13">
        <f>IF(DTD_11!F17=0,"-",DTD_12!F17/DTD_11!F17*100-100)</f>
        <v>16.091820367154014</v>
      </c>
      <c r="G17" s="47">
        <f>IF(DTD_11!G17=0,"-",DTD_12!G17/DTD_11!G17*100-100)</f>
        <v>3.8870861508840022</v>
      </c>
    </row>
    <row r="18" spans="1:7" ht="13.5" customHeight="1" x14ac:dyDescent="0.2">
      <c r="A18" s="25">
        <v>5000</v>
      </c>
      <c r="B18" s="25" t="s">
        <v>48</v>
      </c>
      <c r="C18" s="13">
        <f>IF(DTD_11!C18=0,"-",DTD_12!C18/DTD_11!C18*100-100)</f>
        <v>0.84448271500731664</v>
      </c>
      <c r="D18" s="14">
        <f>IF(DTD_11!D18=0,"-",DTD_12!D18/DTD_11!D18*100-100)</f>
        <v>63.875409318657063</v>
      </c>
      <c r="E18" s="13">
        <f>IF(DTD_11!E18=0,"-",DTD_12!E18/DTD_11!E18*100-100)</f>
        <v>0.77194097517701721</v>
      </c>
      <c r="F18" s="13">
        <f>IF(DTD_11!F18=0,"-",DTD_12!F18/DTD_11!F18*100-100)</f>
        <v>0.11177639728575173</v>
      </c>
      <c r="G18" s="47">
        <f>IF(DTD_11!G18=0,"-",DTD_12!G18/DTD_11!G18*100-100)</f>
        <v>0.81212033878802004</v>
      </c>
    </row>
    <row r="19" spans="1:7" ht="13.5" customHeight="1" x14ac:dyDescent="0.2">
      <c r="A19" s="25">
        <v>5501</v>
      </c>
      <c r="B19" s="25" t="s">
        <v>13</v>
      </c>
      <c r="C19" s="13">
        <f>IF(DTD_11!C19=0,"-",DTD_12!C19/DTD_11!C19*100-100)</f>
        <v>1.7749670550434331</v>
      </c>
      <c r="D19" s="14">
        <f>IF(DTD_11!D19=0,"-",DTD_12!D19/DTD_11!D19*100-100)</f>
        <v>113.98847308707656</v>
      </c>
      <c r="E19" s="13">
        <f>IF(DTD_11!E19=0,"-",DTD_12!E19/DTD_11!E19*100-100)</f>
        <v>1.5123882618732551</v>
      </c>
      <c r="F19" s="13">
        <f>IF(DTD_11!F19=0,"-",DTD_12!F19/DTD_11!F19*100-100)</f>
        <v>3.748431584567129</v>
      </c>
      <c r="G19" s="47">
        <f>IF(DTD_11!G19=0,"-",DTD_12!G19/DTD_11!G19*100-100)</f>
        <v>1.3225875409972616</v>
      </c>
    </row>
    <row r="20" spans="1:7" ht="13.5" customHeight="1" x14ac:dyDescent="0.2">
      <c r="A20" s="25">
        <v>6007</v>
      </c>
      <c r="B20" s="25" t="s">
        <v>14</v>
      </c>
      <c r="C20" s="13">
        <f>IF(DTD_11!C20=0,"-",DTD_12!C20/DTD_11!C20*100-100)</f>
        <v>3.679986605622787E-2</v>
      </c>
      <c r="D20" s="14">
        <f>IF(DTD_11!D20=0,"-",DTD_12!D20/DTD_11!D20*100-100)</f>
        <v>108.11643241367341</v>
      </c>
      <c r="E20" s="13">
        <f>IF(DTD_11!E20=0,"-",DTD_12!E20/DTD_11!E20*100-100)</f>
        <v>-0.28637233732094103</v>
      </c>
      <c r="F20" s="13">
        <f>IF(DTD_11!F20=0,"-",DTD_12!F20/DTD_11!F20*100-100)</f>
        <v>-2.1119158333826249</v>
      </c>
      <c r="G20" s="47">
        <f>IF(DTD_11!G20=0,"-",DTD_12!G20/DTD_11!G20*100-100)</f>
        <v>-0.19679188508968082</v>
      </c>
    </row>
    <row r="21" spans="1:7" ht="13.5" customHeight="1" x14ac:dyDescent="0.2">
      <c r="A21" s="25">
        <v>6008</v>
      </c>
      <c r="B21" s="25" t="s">
        <v>50</v>
      </c>
      <c r="C21" s="13">
        <f>IF(DTD_11!C21=0,"-",DTD_12!C21/DTD_11!C21*100-100)</f>
        <v>6.7188050468199663</v>
      </c>
      <c r="D21" s="14">
        <f>IF(DTD_11!D21=0,"-",DTD_12!D21/DTD_11!D21*100-100)</f>
        <v>108.11643241367346</v>
      </c>
      <c r="E21" s="13">
        <f>IF(DTD_11!E21=0,"-",DTD_12!E21/DTD_11!E21*100-100)</f>
        <v>4.8442618980185443</v>
      </c>
      <c r="F21" s="13">
        <f>IF(DTD_11!F21=0,"-",DTD_12!F21/DTD_11!F21*100-100)</f>
        <v>-3.6914417296860904</v>
      </c>
      <c r="G21" s="47">
        <f>IF(DTD_11!G21=0,"-",DTD_12!G21/DTD_11!G21*100-100)</f>
        <v>6.4461187241422522</v>
      </c>
    </row>
    <row r="22" spans="1:7" ht="13.5" customHeight="1" x14ac:dyDescent="0.2">
      <c r="A22" s="25">
        <v>6013</v>
      </c>
      <c r="B22" s="25" t="s">
        <v>63</v>
      </c>
      <c r="C22" s="13">
        <f>IF(DTD_11!C22=0,"-",DTD_12!C22/DTD_11!C22*100-100)</f>
        <v>16.736056124577473</v>
      </c>
      <c r="D22" s="14" t="str">
        <f>IF(DTD_11!D22=0,"-",DTD_12!D22/DTD_11!D22*100-100)</f>
        <v>-</v>
      </c>
      <c r="E22" s="13">
        <f>IF(DTD_11!E22=0,"-",DTD_12!E22/DTD_11!E22*100-100)</f>
        <v>16.736056124577473</v>
      </c>
      <c r="F22" s="13">
        <f>IF(DTD_11!F22=0,"-",DTD_12!F22/DTD_11!F22*100-100)</f>
        <v>36.574015175935557</v>
      </c>
      <c r="G22" s="47">
        <f>IF(DTD_11!G22=0,"-",DTD_12!G22/DTD_11!G22*100-100)</f>
        <v>16.682818466141129</v>
      </c>
    </row>
    <row r="23" spans="1:7" ht="13.5" customHeight="1" x14ac:dyDescent="0.2">
      <c r="A23" s="25">
        <v>6006</v>
      </c>
      <c r="B23" s="25" t="s">
        <v>83</v>
      </c>
      <c r="C23" s="13">
        <f>IF(DTD_11!C23=0,"-",DTD_12!C23/DTD_11!C23*100-100)</f>
        <v>9.7449519151597883</v>
      </c>
      <c r="D23" s="14">
        <f>IF(DTD_11!D23=0,"-",DTD_12!D23/DTD_11!D23*100-100)</f>
        <v>-1143.1930779429208</v>
      </c>
      <c r="E23" s="13">
        <f>IF(DTD_11!E23=0,"-",DTD_12!E23/DTD_11!E23*100-100)</f>
        <v>8.9713860176838125</v>
      </c>
      <c r="F23" s="13">
        <f>IF(DTD_11!F23=0,"-",DTD_12!F23/DTD_11!F23*100-100)</f>
        <v>18.330864582588518</v>
      </c>
      <c r="G23" s="47">
        <f>IF(DTD_11!G23=0,"-",DTD_12!G23/DTD_11!G23*100-100)</f>
        <v>8.7267538589445905</v>
      </c>
    </row>
    <row r="24" spans="1:7" ht="13.5" customHeight="1" x14ac:dyDescent="0.2">
      <c r="A24" s="25">
        <v>6650</v>
      </c>
      <c r="B24" s="25" t="s">
        <v>84</v>
      </c>
      <c r="C24" s="13">
        <f>IF(DTD_11!C24=0,"-",DTD_12!C24/DTD_11!C24*100-100)</f>
        <v>-0.35904441451887692</v>
      </c>
      <c r="D24" s="14">
        <f>IF(DTD_11!D24=0,"-",DTD_12!D24/DTD_11!D24*100-100)</f>
        <v>370.06067000791347</v>
      </c>
      <c r="E24" s="13">
        <f>IF(DTD_11!E24=0,"-",DTD_12!E24/DTD_11!E24*100-100)</f>
        <v>-1.2084596835455983</v>
      </c>
      <c r="F24" s="13">
        <f>IF(DTD_11!F24=0,"-",DTD_12!F24/DTD_11!F24*100-100)</f>
        <v>6.6290899402162466</v>
      </c>
      <c r="G24" s="47">
        <f>IF(DTD_11!G24=0,"-",DTD_12!G24/DTD_11!G24*100-100)</f>
        <v>-1.8694256023765519</v>
      </c>
    </row>
    <row r="25" spans="1:7" ht="13.5" customHeight="1" x14ac:dyDescent="0.2">
      <c r="A25" s="25">
        <v>6620</v>
      </c>
      <c r="B25" s="25" t="s">
        <v>68</v>
      </c>
      <c r="C25" s="13">
        <f>IF(DTD_11!C25=0,"-",DTD_12!C25/DTD_11!C25*100-100)</f>
        <v>5.6769052826324895</v>
      </c>
      <c r="D25" s="14">
        <f>IF(DTD_11!D25=0,"-",DTD_12!D25/DTD_11!D25*100-100)</f>
        <v>1.0301064336733816</v>
      </c>
      <c r="E25" s="13">
        <f>IF(DTD_11!E25=0,"-",DTD_12!E25/DTD_11!E25*100-100)</f>
        <v>5.8653558840579905</v>
      </c>
      <c r="F25" s="13">
        <f>IF(DTD_11!F25=0,"-",DTD_12!F25/DTD_11!F25*100-100)</f>
        <v>9.6304185736796626</v>
      </c>
      <c r="G25" s="47">
        <f>IF(DTD_11!G25=0,"-",DTD_12!G25/DTD_11!G25*100-100)</f>
        <v>5.321623816783827</v>
      </c>
    </row>
    <row r="26" spans="1:7" ht="13.5" customHeight="1" x14ac:dyDescent="0.2">
      <c r="A26" s="25">
        <v>7005</v>
      </c>
      <c r="B26" s="25" t="s">
        <v>85</v>
      </c>
      <c r="C26" s="13">
        <f>IF(DTD_11!C26=0,"-",DTD_12!C26/DTD_11!C26*100-100)</f>
        <v>-5.5764849135301944</v>
      </c>
      <c r="D26" s="14">
        <f>IF(DTD_11!D26=0,"-",DTD_12!D26/DTD_11!D26*100-100)</f>
        <v>-54.614604462474645</v>
      </c>
      <c r="E26" s="13">
        <f>IF(DTD_11!E26=0,"-",DTD_12!E26/DTD_11!E26*100-100)</f>
        <v>-5.5208616737003666</v>
      </c>
      <c r="F26" s="13">
        <f>IF(DTD_11!F26=0,"-",DTD_12!F26/DTD_11!F26*100-100)</f>
        <v>24.503078831011507</v>
      </c>
      <c r="G26" s="47">
        <f>IF(DTD_11!G26=0,"-",DTD_12!G26/DTD_11!G26*100-100)</f>
        <v>-6.1884591140983076</v>
      </c>
    </row>
    <row r="27" spans="1:7" ht="13.5" customHeight="1" x14ac:dyDescent="0.2">
      <c r="A27" s="25">
        <v>6630</v>
      </c>
      <c r="B27" s="25" t="s">
        <v>69</v>
      </c>
      <c r="C27" s="13">
        <f>IF(DTD_11!C27=0,"-",DTD_12!C27/DTD_11!C27*100-100)</f>
        <v>1.0013060648347505</v>
      </c>
      <c r="D27" s="14">
        <f>IF(DTD_11!D27=0,"-",DTD_12!D27/DTD_11!D27*100-100)</f>
        <v>-17.9207718668181</v>
      </c>
      <c r="E27" s="13">
        <f>IF(DTD_11!E27=0,"-",DTD_12!E27/DTD_11!E27*100-100)</f>
        <v>1.182172164754931</v>
      </c>
      <c r="F27" s="13">
        <f>IF(DTD_11!F27=0,"-",DTD_12!F27/DTD_11!F27*100-100)</f>
        <v>0.83615027136976039</v>
      </c>
      <c r="G27" s="47">
        <f>IF(DTD_11!G27=0,"-",DTD_12!G27/DTD_11!G27*100-100)</f>
        <v>1.204463802496619</v>
      </c>
    </row>
    <row r="28" spans="1:7" ht="13.5" customHeight="1" x14ac:dyDescent="0.2">
      <c r="A28" s="25">
        <v>7603</v>
      </c>
      <c r="B28" s="25" t="s">
        <v>15</v>
      </c>
      <c r="C28" s="13">
        <f>IF(DTD_11!C28=0,"-",DTD_12!C28/DTD_11!C28*100-100)</f>
        <v>-1.488620665077093</v>
      </c>
      <c r="D28" s="14" t="str">
        <f>IF(DTD_11!D28=0,"-",DTD_12!D28/DTD_11!D28*100-100)</f>
        <v>-</v>
      </c>
      <c r="E28" s="13">
        <f>IF(DTD_11!E28=0,"-",DTD_12!E28/DTD_11!E28*100-100)</f>
        <v>-1.488620665077093</v>
      </c>
      <c r="F28" s="13">
        <f>IF(DTD_11!F28=0,"-",DTD_12!F28/DTD_11!F28*100-100)</f>
        <v>0.91557164929450607</v>
      </c>
      <c r="G28" s="47">
        <f>IF(DTD_11!G28=0,"-",DTD_12!G28/DTD_11!G28*100-100)</f>
        <v>-1.5189643531356154</v>
      </c>
    </row>
    <row r="29" spans="1:7" ht="13.5" customHeight="1" x14ac:dyDescent="0.2">
      <c r="A29" s="25">
        <v>8001</v>
      </c>
      <c r="B29" s="25" t="s">
        <v>46</v>
      </c>
      <c r="C29" s="13">
        <f>IF(DTD_11!C29=0,"-",DTD_12!C29/DTD_11!C29*100-100)</f>
        <v>0.98734028347786307</v>
      </c>
      <c r="D29" s="14">
        <f>IF(DTD_11!D29=0,"-",DTD_12!D29/DTD_11!D29*100-100)</f>
        <v>13.246693483813615</v>
      </c>
      <c r="E29" s="13">
        <f>IF(DTD_11!E29=0,"-",DTD_12!E29/DTD_11!E29*100-100)</f>
        <v>0.67856950472551603</v>
      </c>
      <c r="F29" s="13">
        <f>IF(DTD_11!F29=0,"-",DTD_12!F29/DTD_11!F29*100-100)</f>
        <v>1.9109912893172236</v>
      </c>
      <c r="G29" s="47">
        <f>IF(DTD_11!G29=0,"-",DTD_12!G29/DTD_11!G29*100-100)</f>
        <v>0.57433679487340328</v>
      </c>
    </row>
    <row r="30" spans="1:7" ht="13.5" customHeight="1" x14ac:dyDescent="0.2">
      <c r="A30" s="25">
        <v>8003</v>
      </c>
      <c r="B30" s="25" t="s">
        <v>16</v>
      </c>
      <c r="C30" s="13">
        <f>IF(DTD_11!C30=0,"-",DTD_12!C30/DTD_11!C30*100-100)</f>
        <v>1.7564498671037967</v>
      </c>
      <c r="D30" s="14">
        <f>IF(DTD_11!D30=0,"-",DTD_12!D30/DTD_11!D30*100-100)</f>
        <v>106.97482644437909</v>
      </c>
      <c r="E30" s="13">
        <f>IF(DTD_11!E30=0,"-",DTD_12!E30/DTD_11!E30*100-100)</f>
        <v>1.5906509968762776</v>
      </c>
      <c r="F30" s="13">
        <f>IF(DTD_11!F30=0,"-",DTD_12!F30/DTD_11!F30*100-100)</f>
        <v>-5.8026660326703876</v>
      </c>
      <c r="G30" s="47">
        <f>IF(DTD_11!G30=0,"-",DTD_12!G30/DTD_11!G30*100-100)</f>
        <v>1.903911881892185</v>
      </c>
    </row>
    <row r="31" spans="1:7" ht="13.5" customHeight="1" x14ac:dyDescent="0.2">
      <c r="A31" s="25">
        <v>8005</v>
      </c>
      <c r="B31" s="25" t="s">
        <v>17</v>
      </c>
      <c r="C31" s="13">
        <f>IF(DTD_11!C31=0,"-",DTD_12!C31/DTD_11!C31*100-100)</f>
        <v>2.8045377108970797</v>
      </c>
      <c r="D31" s="14" t="str">
        <f>IF(DTD_11!D31=0,"-",DTD_12!D31/DTD_11!D31*100-100)</f>
        <v>-</v>
      </c>
      <c r="E31" s="13">
        <f>IF(DTD_11!E31=0,"-",DTD_12!E31/DTD_11!E31*100-100)</f>
        <v>2.8045377108970797</v>
      </c>
      <c r="F31" s="13">
        <f>IF(DTD_11!F31=0,"-",DTD_12!F31/DTD_11!F31*100-100)</f>
        <v>-20.43894122342293</v>
      </c>
      <c r="G31" s="47">
        <f>IF(DTD_11!G31=0,"-",DTD_12!G31/DTD_11!G31*100-100)</f>
        <v>2.845946213285913</v>
      </c>
    </row>
    <row r="32" spans="1:7" ht="13.5" customHeight="1" x14ac:dyDescent="0.2">
      <c r="A32" s="144"/>
      <c r="B32" s="144"/>
      <c r="C32" s="13"/>
      <c r="D32" s="14"/>
      <c r="E32" s="13"/>
      <c r="F32" s="13"/>
      <c r="G32" s="47"/>
    </row>
    <row r="33" spans="1:7" ht="13.5" customHeight="1" x14ac:dyDescent="0.2">
      <c r="A33" s="144"/>
      <c r="B33" s="144"/>
      <c r="C33" s="13"/>
      <c r="D33" s="14"/>
      <c r="E33" s="13"/>
      <c r="F33" s="13"/>
      <c r="G33" s="47"/>
    </row>
    <row r="34" spans="1:7" ht="13.5" customHeight="1" x14ac:dyDescent="0.2">
      <c r="A34" s="25"/>
      <c r="B34"/>
      <c r="C34" s="13"/>
      <c r="D34" s="14"/>
      <c r="E34" s="13"/>
      <c r="F34" s="13"/>
      <c r="G34" s="47"/>
    </row>
    <row r="35" spans="1:7" ht="13.5" customHeight="1" x14ac:dyDescent="0.2">
      <c r="A35" s="28"/>
      <c r="B35" s="28"/>
      <c r="C35" s="13"/>
      <c r="D35" s="14"/>
      <c r="E35" s="13"/>
      <c r="F35" s="13"/>
      <c r="G35" s="47"/>
    </row>
    <row r="36" spans="1:7" ht="13.5" customHeight="1" x14ac:dyDescent="0.2">
      <c r="A36" s="63"/>
      <c r="B36" s="30" t="s">
        <v>26</v>
      </c>
      <c r="C36" s="53">
        <f>IF(DTD_11!C36=0,"-",DTD_12!C36/DTD_11!C36*100-100)</f>
        <v>2.3656995219252934</v>
      </c>
      <c r="D36" s="53">
        <f>IF(DTD_11!D36=0,"-",DTD_12!D36/DTD_11!D36*100-100)</f>
        <v>3.2297329425241941</v>
      </c>
      <c r="E36" s="53">
        <f>IF(DTD_11!E36=0,"-",DTD_12!E36/DTD_11!E36*100-100)</f>
        <v>2.3479242677589411</v>
      </c>
      <c r="F36" s="53">
        <f>IF(DTD_11!F36=0,"-",DTD_12!F36/DTD_11!F36*100-100)</f>
        <v>5.4376271181817373</v>
      </c>
      <c r="G36" s="54">
        <f>IF(DTD_11!G36=0,"-",DTD_12!G36/DTD_11!G36*100-100)</f>
        <v>2.0570288527589327</v>
      </c>
    </row>
    <row r="37" spans="1:7" ht="13.5" customHeight="1" x14ac:dyDescent="0.2">
      <c r="A37" s="32"/>
      <c r="B37" s="18"/>
    </row>
    <row r="38" spans="1:7" ht="13.5" customHeight="1" x14ac:dyDescent="0.2">
      <c r="A38" s="32"/>
      <c r="B38" s="34" t="s">
        <v>40</v>
      </c>
      <c r="C38" s="48">
        <f>IF(DTD_11!C38=0,"-",DTD_12!C38/DTD_11!C38*100-100)</f>
        <v>1.5289997482557709</v>
      </c>
      <c r="D38" s="48">
        <f>IF(DTD_11!D38=0,"-",DTD_12!D38/DTD_11!D38*100-100)</f>
        <v>-4.1632242584981753</v>
      </c>
      <c r="E38" s="48">
        <f>IF(DTD_11!E38=0,"-",DTD_12!E38/DTD_11!E38*100-100)</f>
        <v>1.6741252832694187</v>
      </c>
      <c r="F38" s="48">
        <f>IF(DTD_11!F38=0,"-",DTD_12!F38/DTD_11!F38*100-100)</f>
        <v>2.6461853809936571</v>
      </c>
      <c r="G38" s="56">
        <f>IF(DTD_11!G38=0,"-",DTD_12!G38/DTD_11!G38*100-100)</f>
        <v>1.5693158636856879</v>
      </c>
    </row>
    <row r="39" spans="1:7" ht="13.5" customHeight="1" x14ac:dyDescent="0.2">
      <c r="A39" s="32"/>
      <c r="B39" s="37" t="s">
        <v>41</v>
      </c>
      <c r="C39" s="49">
        <f>IF(DTD_11!C39=0,"-",DTD_12!C39/DTD_11!C39*100-100)</f>
        <v>2.5698286566692587</v>
      </c>
      <c r="D39" s="49">
        <f>IF(DTD_11!D39=0,"-",DTD_12!D39/DTD_11!D39*100-100)</f>
        <v>0</v>
      </c>
      <c r="E39" s="49">
        <f>IF(DTD_11!E39=0,"-",DTD_12!E39/DTD_11!E39*100-100)</f>
        <v>2.583193407420751</v>
      </c>
      <c r="F39" s="49">
        <f>IF(DTD_11!F39=0,"-",DTD_12!F39/DTD_11!F39*100-100)</f>
        <v>10.039051709808405</v>
      </c>
      <c r="G39" s="57">
        <f>IF(DTD_11!G39=0,"-",DTD_12!G39/DTD_11!G39*100-100)</f>
        <v>1.9793055222548759</v>
      </c>
    </row>
    <row r="40" spans="1:7" ht="13.5" customHeight="1" x14ac:dyDescent="0.2">
      <c r="A40" s="32"/>
      <c r="B40" s="37" t="s">
        <v>42</v>
      </c>
      <c r="C40" s="49">
        <f>IF(DTD_11!C40=0,"-",DTD_12!C40/DTD_11!C40*100-100)</f>
        <v>3.3623935763247061</v>
      </c>
      <c r="D40" s="49">
        <f>IF(DTD_11!D40=0,"-",DTD_12!D40/DTD_11!D40*100-100)</f>
        <v>9.0353268957802158</v>
      </c>
      <c r="E40" s="49">
        <f>IF(DTD_11!E40=0,"-",DTD_12!E40/DTD_11!E40*100-100)</f>
        <v>3.2475308098856459</v>
      </c>
      <c r="F40" s="49">
        <f>IF(DTD_11!F40=0,"-",DTD_12!F40/DTD_11!F40*100-100)</f>
        <v>6.4655362771337082</v>
      </c>
      <c r="G40" s="57">
        <f>IF(DTD_11!G40=0,"-",DTD_12!G40/DTD_11!G40*100-100)</f>
        <v>2.9699815054515142</v>
      </c>
    </row>
    <row r="41" spans="1:7" ht="13.5" customHeight="1" x14ac:dyDescent="0.2">
      <c r="A41" s="32"/>
      <c r="B41" s="37" t="s">
        <v>43</v>
      </c>
      <c r="C41" s="49">
        <f>IF(DTD_11!C41=0,"-",DTD_12!C41/DTD_11!C41*100-100)</f>
        <v>3.2260547061016212</v>
      </c>
      <c r="D41" s="49">
        <f>IF(DTD_11!D41=0,"-",DTD_12!D41/DTD_11!D41*100-100)</f>
        <v>7.9708097304823013</v>
      </c>
      <c r="E41" s="49">
        <f>IF(DTD_11!E41=0,"-",DTD_12!E41/DTD_11!E41*100-100)</f>
        <v>3.1192103380077469</v>
      </c>
      <c r="F41" s="49">
        <f>IF(DTD_11!F41=0,"-",DTD_12!F41/DTD_11!F41*100-100)</f>
        <v>8.660864351954018</v>
      </c>
      <c r="G41" s="57">
        <f>IF(DTD_11!G41=0,"-",DTD_12!G41/DTD_11!G41*100-100)</f>
        <v>2.5671856962720341</v>
      </c>
    </row>
    <row r="42" spans="1:7" ht="13.5" customHeight="1" x14ac:dyDescent="0.2">
      <c r="B42" s="41" t="s">
        <v>44</v>
      </c>
      <c r="C42" s="50">
        <f>IF(DTD_11!C42=0,"-",DTD_12!C42/DTD_11!C42*100-100)</f>
        <v>1.0170186547258737</v>
      </c>
      <c r="D42" s="50">
        <f>IF(DTD_11!D42=0,"-",DTD_12!D42/DTD_11!D42*100-100)</f>
        <v>14.592145544387435</v>
      </c>
      <c r="E42" s="50">
        <f>IF(DTD_11!E42=0,"-",DTD_12!E42/DTD_11!E42*100-100)</f>
        <v>0.76918837938519857</v>
      </c>
      <c r="F42" s="50">
        <f>IF(DTD_11!F42=0,"-",DTD_12!F42/DTD_11!F42*100-100)</f>
        <v>1.0462480118634545</v>
      </c>
      <c r="G42" s="58">
        <f>IF(DTD_11!G42=0,"-",DTD_12!G42/DTD_11!G42*100-100)</f>
        <v>0.75041253527514584</v>
      </c>
    </row>
    <row r="43" spans="1:7" ht="13.5" customHeight="1" x14ac:dyDescent="0.2">
      <c r="B43" s="30" t="s">
        <v>26</v>
      </c>
      <c r="C43" s="51">
        <f>IF(DTD_11!C43=0,"-",DTD_12!C43/DTD_11!C43*100-100)</f>
        <v>2.3656995219253076</v>
      </c>
      <c r="D43" s="51">
        <f>IF(DTD_11!D43=0,"-",DTD_12!D43/DTD_11!D43*100-100)</f>
        <v>3.2297329425241799</v>
      </c>
      <c r="E43" s="51">
        <f>IF(DTD_11!E43=0,"-",DTD_12!E43/DTD_11!E43*100-100)</f>
        <v>2.3479242677589411</v>
      </c>
      <c r="F43" s="51">
        <f>IF(DTD_11!F43=0,"-",DTD_12!F43/DTD_11!F43*100-100)</f>
        <v>5.4376271181817373</v>
      </c>
      <c r="G43" s="52">
        <f>IF(DTD_11!G43=0,"-",DTD_12!G43/DTD_11!G43*100-100)</f>
        <v>2.0570288527589611</v>
      </c>
    </row>
    <row r="44" spans="1:7" ht="13.5" customHeight="1" x14ac:dyDescent="0.2"/>
    <row r="45" spans="1:7" ht="13.5" customHeight="1" x14ac:dyDescent="0.2"/>
    <row r="46" spans="1:7" ht="13.5" customHeight="1" x14ac:dyDescent="0.2"/>
    <row r="47" spans="1:7" ht="13.5" customHeight="1" x14ac:dyDescent="0.2"/>
    <row r="48" spans="1:7" ht="13.5" customHeight="1" x14ac:dyDescent="0.2"/>
    <row r="49" ht="13.5" customHeight="1" x14ac:dyDescent="0.2"/>
    <row r="50" ht="13.5" customHeight="1" x14ac:dyDescent="0.2"/>
    <row r="5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90" orientation="landscape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1"/>
  <sheetViews>
    <sheetView zoomScaleNormal="100" workbookViewId="0"/>
  </sheetViews>
  <sheetFormatPr defaultColWidth="8.85546875" defaultRowHeight="12" x14ac:dyDescent="0.2"/>
  <cols>
    <col min="1" max="1" width="7.85546875" style="1" customWidth="1"/>
    <col min="2" max="2" width="39.28515625" style="1" customWidth="1"/>
    <col min="3" max="9" width="12.85546875" style="1" customWidth="1"/>
    <col min="10" max="10" width="12.7109375" style="1" customWidth="1"/>
    <col min="11" max="13" width="8.85546875" style="1"/>
    <col min="14" max="14" width="13.140625" style="1" customWidth="1"/>
    <col min="15" max="17" width="8.85546875" style="1"/>
    <col min="18" max="18" width="8.85546875" style="1" customWidth="1"/>
    <col min="19" max="16384" width="8.85546875" style="1"/>
  </cols>
  <sheetData>
    <row r="1" spans="1:20" ht="15.75" x14ac:dyDescent="0.25">
      <c r="A1" s="8" t="str">
        <f>'Skema1-7_2011'!A1</f>
        <v xml:space="preserve">Endelig version -21. februar 2014 </v>
      </c>
    </row>
    <row r="2" spans="1:20" ht="13.5" customHeight="1" x14ac:dyDescent="0.2">
      <c r="A2" s="21" t="s">
        <v>78</v>
      </c>
    </row>
    <row r="3" spans="1:20" ht="13.5" customHeight="1" x14ac:dyDescent="0.2">
      <c r="A3" s="19" t="s">
        <v>55</v>
      </c>
      <c r="M3" s="9"/>
      <c r="N3" s="9"/>
      <c r="O3" s="9"/>
    </row>
    <row r="4" spans="1:20" ht="54" customHeight="1" x14ac:dyDescent="0.2">
      <c r="A4" s="61" t="s">
        <v>18</v>
      </c>
      <c r="B4" s="61" t="s">
        <v>0</v>
      </c>
      <c r="C4" s="12" t="s">
        <v>37</v>
      </c>
      <c r="D4" s="12" t="s">
        <v>36</v>
      </c>
      <c r="E4" s="12" t="s">
        <v>49</v>
      </c>
      <c r="F4" s="12" t="s">
        <v>33</v>
      </c>
      <c r="G4" s="12" t="s">
        <v>38</v>
      </c>
      <c r="H4" s="12" t="s">
        <v>58</v>
      </c>
      <c r="I4" s="12" t="s">
        <v>45</v>
      </c>
      <c r="K4" s="156"/>
      <c r="L4" s="156"/>
      <c r="M4" s="156"/>
      <c r="N4" s="132"/>
      <c r="O4" s="156"/>
      <c r="P4" s="156"/>
      <c r="Q4" s="156"/>
    </row>
    <row r="5" spans="1:20" ht="13.5" customHeight="1" x14ac:dyDescent="0.2">
      <c r="A5" s="107">
        <v>1301</v>
      </c>
      <c r="B5" s="107" t="s">
        <v>1</v>
      </c>
      <c r="C5" s="26">
        <v>4234567</v>
      </c>
      <c r="D5" s="26">
        <v>2342138</v>
      </c>
      <c r="E5" s="26">
        <f>C5+D5</f>
        <v>6576705</v>
      </c>
      <c r="F5" s="26">
        <v>666594</v>
      </c>
      <c r="G5" s="26">
        <v>-22984</v>
      </c>
      <c r="H5" s="26"/>
      <c r="I5" s="26">
        <f>E5-SUM(F5:H5)</f>
        <v>5933095</v>
      </c>
      <c r="J5" s="22"/>
      <c r="K5" s="156"/>
      <c r="L5" s="156"/>
      <c r="M5" s="156"/>
      <c r="N5" s="156"/>
      <c r="O5" s="156"/>
      <c r="P5" s="156"/>
      <c r="Q5" s="156"/>
      <c r="R5" s="22"/>
      <c r="S5" s="22"/>
      <c r="T5" s="22"/>
    </row>
    <row r="6" spans="1:20" ht="13.5" customHeight="1" x14ac:dyDescent="0.2">
      <c r="A6" s="25">
        <v>1309</v>
      </c>
      <c r="B6" s="25" t="s">
        <v>2</v>
      </c>
      <c r="C6" s="26">
        <v>1227180</v>
      </c>
      <c r="D6" s="26">
        <v>571090</v>
      </c>
      <c r="E6" s="26">
        <f t="shared" ref="E6:E31" si="0">C6+D6</f>
        <v>1798270</v>
      </c>
      <c r="F6" s="26">
        <v>44822</v>
      </c>
      <c r="G6" s="26">
        <v>-7074</v>
      </c>
      <c r="H6" s="26">
        <v>1238</v>
      </c>
      <c r="I6" s="26">
        <f t="shared" ref="I6:I31" si="1">E6-SUM(F6:H6)</f>
        <v>1759284</v>
      </c>
      <c r="J6" s="22"/>
      <c r="K6" s="156"/>
      <c r="L6" s="156"/>
      <c r="M6" s="156"/>
      <c r="N6" s="156"/>
      <c r="O6" s="156"/>
      <c r="P6" s="156"/>
      <c r="Q6" s="156"/>
      <c r="R6" s="22"/>
      <c r="S6" s="22"/>
      <c r="T6" s="22"/>
    </row>
    <row r="7" spans="1:20" ht="13.5" customHeight="1" x14ac:dyDescent="0.2">
      <c r="A7" s="25">
        <v>1330</v>
      </c>
      <c r="B7" s="25" t="s">
        <v>3</v>
      </c>
      <c r="C7" s="26">
        <v>1625994</v>
      </c>
      <c r="D7" s="26">
        <v>701429</v>
      </c>
      <c r="E7" s="26">
        <f t="shared" si="0"/>
        <v>2327423</v>
      </c>
      <c r="F7" s="26">
        <v>63562</v>
      </c>
      <c r="G7" s="26">
        <v>-9236</v>
      </c>
      <c r="H7" s="26">
        <v>25242</v>
      </c>
      <c r="I7" s="26">
        <f t="shared" si="1"/>
        <v>2247855</v>
      </c>
      <c r="J7" s="22"/>
      <c r="K7" s="156"/>
      <c r="L7" s="156"/>
      <c r="M7" s="156"/>
      <c r="N7" s="156"/>
      <c r="O7" s="156"/>
      <c r="P7" s="156"/>
      <c r="Q7" s="156"/>
      <c r="R7" s="22"/>
      <c r="S7" s="22"/>
      <c r="T7" s="22"/>
    </row>
    <row r="8" spans="1:20" ht="13.5" customHeight="1" x14ac:dyDescent="0.2">
      <c r="A8" s="25">
        <v>1351</v>
      </c>
      <c r="B8" s="25" t="s">
        <v>4</v>
      </c>
      <c r="C8" s="26">
        <v>263101</v>
      </c>
      <c r="D8" s="26">
        <v>89774</v>
      </c>
      <c r="E8" s="26">
        <f t="shared" si="0"/>
        <v>352875</v>
      </c>
      <c r="F8" s="26">
        <v>295</v>
      </c>
      <c r="G8" s="26">
        <v>-1521</v>
      </c>
      <c r="H8" s="26">
        <v>0</v>
      </c>
      <c r="I8" s="26">
        <f t="shared" si="1"/>
        <v>354101</v>
      </c>
      <c r="J8" s="22"/>
      <c r="K8" s="156"/>
      <c r="L8" s="156"/>
      <c r="M8" s="156"/>
      <c r="N8" s="156"/>
      <c r="O8" s="156"/>
      <c r="P8" s="156"/>
      <c r="Q8" s="156"/>
      <c r="R8" s="22"/>
      <c r="S8" s="22"/>
      <c r="T8" s="22"/>
    </row>
    <row r="9" spans="1:20" ht="13.5" customHeight="1" x14ac:dyDescent="0.2">
      <c r="A9" s="25">
        <v>1401</v>
      </c>
      <c r="B9" s="25" t="s">
        <v>5</v>
      </c>
      <c r="C9" s="26">
        <v>458219</v>
      </c>
      <c r="D9" s="26">
        <v>327862</v>
      </c>
      <c r="E9" s="26">
        <f t="shared" si="0"/>
        <v>786081</v>
      </c>
      <c r="F9" s="26">
        <v>76822</v>
      </c>
      <c r="G9" s="26">
        <v>-2611</v>
      </c>
      <c r="H9" s="26">
        <v>0</v>
      </c>
      <c r="I9" s="26">
        <f t="shared" si="1"/>
        <v>711870</v>
      </c>
      <c r="J9" s="22"/>
      <c r="K9" s="156"/>
      <c r="L9" s="156"/>
      <c r="M9" s="156"/>
      <c r="N9" s="156"/>
      <c r="O9" s="156"/>
      <c r="P9" s="156"/>
      <c r="Q9" s="156"/>
      <c r="R9" s="22"/>
      <c r="S9" s="22"/>
      <c r="T9" s="22"/>
    </row>
    <row r="10" spans="1:20" ht="13.5" customHeight="1" x14ac:dyDescent="0.2">
      <c r="A10" s="25">
        <v>1501</v>
      </c>
      <c r="B10" s="25" t="s">
        <v>6</v>
      </c>
      <c r="C10" s="26">
        <v>746714</v>
      </c>
      <c r="D10" s="26">
        <v>583835</v>
      </c>
      <c r="E10" s="26">
        <f t="shared" si="0"/>
        <v>1330549</v>
      </c>
      <c r="F10" s="26">
        <v>99858</v>
      </c>
      <c r="G10" s="26">
        <v>-6780</v>
      </c>
      <c r="H10" s="26">
        <v>9643</v>
      </c>
      <c r="I10" s="26">
        <f t="shared" si="1"/>
        <v>1227828</v>
      </c>
      <c r="J10" s="22"/>
      <c r="K10" s="156"/>
      <c r="L10" s="156"/>
      <c r="M10" s="156"/>
      <c r="N10" s="156"/>
      <c r="O10" s="156"/>
      <c r="P10" s="156"/>
      <c r="Q10" s="156"/>
      <c r="R10" s="22"/>
      <c r="S10" s="22"/>
      <c r="T10" s="22"/>
    </row>
    <row r="11" spans="1:20" ht="13.5" customHeight="1" x14ac:dyDescent="0.2">
      <c r="A11" s="25">
        <v>1502</v>
      </c>
      <c r="B11" s="25" t="s">
        <v>7</v>
      </c>
      <c r="C11" s="26">
        <v>848319</v>
      </c>
      <c r="D11" s="26">
        <v>751442</v>
      </c>
      <c r="E11" s="26">
        <f t="shared" si="0"/>
        <v>1599761</v>
      </c>
      <c r="F11" s="26">
        <v>217861</v>
      </c>
      <c r="G11" s="26">
        <v>-2785</v>
      </c>
      <c r="H11" s="26">
        <v>0</v>
      </c>
      <c r="I11" s="26">
        <f t="shared" si="1"/>
        <v>1384685</v>
      </c>
      <c r="J11" s="22"/>
      <c r="K11" s="156"/>
      <c r="L11" s="156"/>
      <c r="M11" s="156"/>
      <c r="N11" s="156"/>
      <c r="O11" s="156"/>
      <c r="P11" s="156"/>
      <c r="Q11" s="156"/>
      <c r="R11" s="22"/>
      <c r="S11" s="22"/>
      <c r="T11" s="22"/>
    </row>
    <row r="12" spans="1:20" ht="13.5" customHeight="1" x14ac:dyDescent="0.2">
      <c r="A12" s="25">
        <v>1516</v>
      </c>
      <c r="B12" s="25" t="s">
        <v>8</v>
      </c>
      <c r="C12" s="26">
        <v>1984333</v>
      </c>
      <c r="D12" s="26">
        <v>1686532</v>
      </c>
      <c r="E12" s="26">
        <f t="shared" si="0"/>
        <v>3670865</v>
      </c>
      <c r="F12" s="26">
        <v>471769</v>
      </c>
      <c r="G12" s="26">
        <v>-11191</v>
      </c>
      <c r="H12" s="26">
        <v>6562</v>
      </c>
      <c r="I12" s="26">
        <f t="shared" si="1"/>
        <v>3203725</v>
      </c>
      <c r="J12" s="22"/>
      <c r="K12" s="156"/>
      <c r="L12" s="156"/>
      <c r="M12" s="156"/>
      <c r="N12" s="156"/>
      <c r="O12" s="156"/>
      <c r="P12" s="156"/>
      <c r="Q12" s="156"/>
      <c r="R12" s="22"/>
      <c r="S12" s="22"/>
      <c r="T12" s="22"/>
    </row>
    <row r="13" spans="1:20" ht="13.5" customHeight="1" x14ac:dyDescent="0.2">
      <c r="A13" s="25">
        <v>2000</v>
      </c>
      <c r="B13" s="25" t="s">
        <v>9</v>
      </c>
      <c r="C13" s="26">
        <v>1598702</v>
      </c>
      <c r="D13" s="26">
        <v>825260</v>
      </c>
      <c r="E13" s="26">
        <f t="shared" si="0"/>
        <v>2423962</v>
      </c>
      <c r="F13" s="26">
        <v>126049</v>
      </c>
      <c r="G13" s="26">
        <v>-9330</v>
      </c>
      <c r="H13" s="26">
        <v>1984</v>
      </c>
      <c r="I13" s="26">
        <f t="shared" si="1"/>
        <v>2305259</v>
      </c>
      <c r="J13" s="22"/>
      <c r="K13" s="156"/>
      <c r="L13" s="156"/>
      <c r="M13" s="156"/>
      <c r="N13" s="156"/>
      <c r="O13" s="156"/>
      <c r="P13" s="156"/>
      <c r="Q13" s="156"/>
      <c r="R13" s="22"/>
      <c r="S13" s="22"/>
      <c r="T13" s="22"/>
    </row>
    <row r="14" spans="1:20" ht="13.5" customHeight="1" x14ac:dyDescent="0.2">
      <c r="A14" s="25">
        <v>4001</v>
      </c>
      <c r="B14" s="25" t="s">
        <v>11</v>
      </c>
      <c r="C14" s="26">
        <v>193136</v>
      </c>
      <c r="D14" s="26">
        <v>123550</v>
      </c>
      <c r="E14" s="26">
        <f t="shared" si="0"/>
        <v>316686</v>
      </c>
      <c r="F14" s="26">
        <v>14099</v>
      </c>
      <c r="G14" s="26">
        <v>-1105</v>
      </c>
      <c r="H14" s="26">
        <v>0</v>
      </c>
      <c r="I14" s="26">
        <f t="shared" si="1"/>
        <v>303692</v>
      </c>
      <c r="J14" s="22"/>
      <c r="K14" s="156"/>
      <c r="L14" s="156"/>
      <c r="M14" s="156"/>
      <c r="N14" s="156"/>
      <c r="O14" s="156"/>
      <c r="P14" s="156"/>
      <c r="Q14" s="156"/>
      <c r="R14" s="22"/>
      <c r="S14" s="22"/>
      <c r="T14" s="22"/>
    </row>
    <row r="15" spans="1:20" ht="13.5" customHeight="1" x14ac:dyDescent="0.2">
      <c r="A15" s="25">
        <v>2500</v>
      </c>
      <c r="B15" s="25" t="s">
        <v>47</v>
      </c>
      <c r="C15" s="26">
        <v>2404335</v>
      </c>
      <c r="D15" s="26">
        <v>1526913</v>
      </c>
      <c r="E15" s="26">
        <f t="shared" si="0"/>
        <v>3931248</v>
      </c>
      <c r="F15" s="26">
        <v>320963</v>
      </c>
      <c r="G15" s="26">
        <v>-45906</v>
      </c>
      <c r="H15" s="26">
        <v>10009</v>
      </c>
      <c r="I15" s="26">
        <f t="shared" si="1"/>
        <v>3646182</v>
      </c>
      <c r="J15" s="22"/>
      <c r="K15" s="156"/>
      <c r="L15" s="156"/>
      <c r="M15" s="156"/>
      <c r="N15" s="156"/>
      <c r="O15" s="156"/>
      <c r="P15" s="156"/>
      <c r="Q15" s="156"/>
      <c r="R15" s="22"/>
      <c r="S15" s="22"/>
      <c r="T15" s="22"/>
    </row>
    <row r="16" spans="1:20" ht="13.5" customHeight="1" x14ac:dyDescent="0.2">
      <c r="A16" s="25">
        <v>2501</v>
      </c>
      <c r="B16" s="25" t="s">
        <v>10</v>
      </c>
      <c r="C16" s="26">
        <v>2103209</v>
      </c>
      <c r="D16" s="26">
        <v>1253359</v>
      </c>
      <c r="E16" s="26">
        <f t="shared" si="0"/>
        <v>3356568</v>
      </c>
      <c r="F16" s="26">
        <v>261204</v>
      </c>
      <c r="G16" s="26">
        <v>-44280</v>
      </c>
      <c r="H16" s="26">
        <v>5891</v>
      </c>
      <c r="I16" s="26">
        <f t="shared" si="1"/>
        <v>3133753</v>
      </c>
      <c r="J16" s="22"/>
      <c r="K16" s="156"/>
      <c r="L16" s="156"/>
      <c r="M16" s="156"/>
      <c r="N16" s="156"/>
      <c r="O16" s="156"/>
      <c r="P16" s="156"/>
      <c r="Q16" s="156"/>
      <c r="R16" s="22"/>
      <c r="S16" s="22"/>
      <c r="T16" s="22"/>
    </row>
    <row r="17" spans="1:20" ht="13.5" customHeight="1" x14ac:dyDescent="0.2">
      <c r="A17" s="25">
        <v>4202</v>
      </c>
      <c r="B17" s="25" t="s">
        <v>12</v>
      </c>
      <c r="C17" s="26">
        <v>3631999</v>
      </c>
      <c r="D17" s="26">
        <v>2715906</v>
      </c>
      <c r="E17" s="26">
        <f t="shared" si="0"/>
        <v>6347905</v>
      </c>
      <c r="F17" s="26">
        <v>505010</v>
      </c>
      <c r="G17" s="26">
        <v>43135</v>
      </c>
      <c r="H17" s="26">
        <v>26263</v>
      </c>
      <c r="I17" s="26">
        <f t="shared" si="1"/>
        <v>5773497</v>
      </c>
      <c r="J17" s="22"/>
      <c r="K17" s="156"/>
      <c r="L17" s="156"/>
      <c r="M17" s="156"/>
      <c r="N17" s="156"/>
      <c r="O17" s="156"/>
      <c r="P17" s="156"/>
      <c r="Q17" s="156"/>
      <c r="R17" s="22"/>
      <c r="S17" s="22"/>
      <c r="T17" s="22"/>
    </row>
    <row r="18" spans="1:20" ht="13.5" customHeight="1" x14ac:dyDescent="0.2">
      <c r="A18" s="25">
        <v>5000</v>
      </c>
      <c r="B18" s="25" t="s">
        <v>48</v>
      </c>
      <c r="C18" s="26">
        <v>1040546</v>
      </c>
      <c r="D18" s="26">
        <v>901012</v>
      </c>
      <c r="E18" s="26">
        <f t="shared" si="0"/>
        <v>1941558</v>
      </c>
      <c r="F18" s="26">
        <v>141248</v>
      </c>
      <c r="G18" s="26">
        <v>31156</v>
      </c>
      <c r="H18" s="26">
        <v>7768</v>
      </c>
      <c r="I18" s="26">
        <f t="shared" si="1"/>
        <v>1761386</v>
      </c>
      <c r="J18" s="22"/>
      <c r="K18" s="156"/>
      <c r="L18" s="156"/>
      <c r="M18" s="156"/>
      <c r="N18" s="156"/>
      <c r="O18" s="156"/>
      <c r="P18" s="156"/>
      <c r="Q18" s="156"/>
      <c r="R18" s="22"/>
      <c r="S18" s="22"/>
      <c r="T18" s="22"/>
    </row>
    <row r="19" spans="1:20" ht="13.5" customHeight="1" x14ac:dyDescent="0.2">
      <c r="A19" s="25">
        <v>5501</v>
      </c>
      <c r="B19" s="25" t="s">
        <v>13</v>
      </c>
      <c r="C19" s="26">
        <v>1049902</v>
      </c>
      <c r="D19" s="26">
        <v>820944</v>
      </c>
      <c r="E19" s="26">
        <f t="shared" si="0"/>
        <v>1870846</v>
      </c>
      <c r="F19" s="26">
        <v>137092</v>
      </c>
      <c r="G19" s="26">
        <v>-6042</v>
      </c>
      <c r="H19" s="26">
        <v>0</v>
      </c>
      <c r="I19" s="26">
        <f t="shared" si="1"/>
        <v>1739796</v>
      </c>
      <c r="J19" s="22"/>
      <c r="K19" s="156"/>
      <c r="L19" s="156"/>
      <c r="M19" s="156"/>
      <c r="N19" s="156"/>
      <c r="O19" s="156"/>
      <c r="P19" s="156"/>
      <c r="Q19" s="156"/>
      <c r="R19" s="22"/>
      <c r="S19" s="22"/>
      <c r="T19" s="22"/>
    </row>
    <row r="20" spans="1:20" ht="13.5" customHeight="1" x14ac:dyDescent="0.2">
      <c r="A20" s="25">
        <v>6007</v>
      </c>
      <c r="B20" s="25" t="s">
        <v>14</v>
      </c>
      <c r="C20" s="26">
        <v>967416</v>
      </c>
      <c r="D20" s="26">
        <v>598860</v>
      </c>
      <c r="E20" s="26">
        <f t="shared" si="0"/>
        <v>1566276</v>
      </c>
      <c r="F20" s="26">
        <v>26326</v>
      </c>
      <c r="G20" s="26">
        <v>-5608</v>
      </c>
      <c r="H20" s="26">
        <v>0</v>
      </c>
      <c r="I20" s="26">
        <f t="shared" si="1"/>
        <v>1545558</v>
      </c>
      <c r="J20" s="22"/>
      <c r="K20" s="156"/>
      <c r="L20" s="156"/>
      <c r="M20" s="156"/>
      <c r="N20" s="156"/>
      <c r="O20" s="156"/>
      <c r="P20" s="156"/>
      <c r="Q20" s="156"/>
      <c r="R20" s="22"/>
      <c r="S20" s="22"/>
      <c r="T20" s="22"/>
    </row>
    <row r="21" spans="1:20" ht="13.5" customHeight="1" x14ac:dyDescent="0.2">
      <c r="A21" s="25">
        <v>6008</v>
      </c>
      <c r="B21" s="25" t="s">
        <v>50</v>
      </c>
      <c r="C21" s="26">
        <v>739250</v>
      </c>
      <c r="D21" s="26">
        <v>1226487</v>
      </c>
      <c r="E21" s="26">
        <f t="shared" si="0"/>
        <v>1965737</v>
      </c>
      <c r="F21" s="26">
        <v>327402</v>
      </c>
      <c r="G21" s="26">
        <v>-3801</v>
      </c>
      <c r="H21" s="26">
        <v>0</v>
      </c>
      <c r="I21" s="26">
        <f t="shared" si="1"/>
        <v>1642136</v>
      </c>
      <c r="J21" s="22"/>
      <c r="K21" s="156"/>
      <c r="L21" s="156"/>
      <c r="M21" s="156"/>
      <c r="N21" s="156"/>
      <c r="O21" s="156"/>
      <c r="P21" s="156"/>
      <c r="Q21" s="156"/>
      <c r="R21" s="22"/>
      <c r="S21" s="22"/>
      <c r="T21" s="22"/>
    </row>
    <row r="22" spans="1:20" ht="13.5" customHeight="1" x14ac:dyDescent="0.2">
      <c r="A22" s="25">
        <v>6013</v>
      </c>
      <c r="B22" s="25" t="s">
        <v>63</v>
      </c>
      <c r="C22" s="26">
        <v>66547</v>
      </c>
      <c r="D22" s="26">
        <v>89622</v>
      </c>
      <c r="E22" s="26">
        <f t="shared" si="0"/>
        <v>156169</v>
      </c>
      <c r="F22" s="26">
        <v>0</v>
      </c>
      <c r="G22" s="26">
        <v>-377</v>
      </c>
      <c r="H22" s="26">
        <v>0</v>
      </c>
      <c r="I22" s="26">
        <f t="shared" si="1"/>
        <v>156546</v>
      </c>
      <c r="J22" s="22"/>
      <c r="K22" s="156"/>
      <c r="L22" s="156"/>
      <c r="M22" s="156"/>
      <c r="N22" s="156"/>
      <c r="O22" s="156"/>
      <c r="P22" s="156"/>
      <c r="Q22" s="156"/>
      <c r="R22" s="22"/>
      <c r="S22" s="22"/>
      <c r="T22" s="22"/>
    </row>
    <row r="23" spans="1:20" ht="13.5" customHeight="1" x14ac:dyDescent="0.2">
      <c r="A23" s="25">
        <v>6006</v>
      </c>
      <c r="B23" s="25" t="s">
        <v>83</v>
      </c>
      <c r="C23" s="26">
        <v>631314</v>
      </c>
      <c r="D23" s="26">
        <v>401406</v>
      </c>
      <c r="E23" s="26">
        <f t="shared" si="0"/>
        <v>1032720</v>
      </c>
      <c r="F23" s="26">
        <v>21832</v>
      </c>
      <c r="G23" s="26">
        <v>-3600</v>
      </c>
      <c r="H23" s="26">
        <v>1693</v>
      </c>
      <c r="I23" s="26">
        <f t="shared" si="1"/>
        <v>1012795</v>
      </c>
      <c r="J23" s="22"/>
      <c r="K23" s="156"/>
      <c r="L23" s="156"/>
      <c r="M23" s="156"/>
      <c r="N23" s="156"/>
      <c r="O23" s="156"/>
      <c r="P23" s="156"/>
      <c r="Q23" s="156"/>
      <c r="R23" s="22"/>
      <c r="S23" s="22"/>
      <c r="T23" s="22"/>
    </row>
    <row r="24" spans="1:20" ht="13.5" customHeight="1" x14ac:dyDescent="0.2">
      <c r="A24" s="25">
        <v>6650</v>
      </c>
      <c r="B24" s="25" t="s">
        <v>84</v>
      </c>
      <c r="C24" s="26">
        <v>1228416</v>
      </c>
      <c r="D24" s="26">
        <v>909548</v>
      </c>
      <c r="E24" s="26">
        <f t="shared" si="0"/>
        <v>2137964</v>
      </c>
      <c r="F24" s="26">
        <v>160701</v>
      </c>
      <c r="G24" s="26">
        <v>13773</v>
      </c>
      <c r="H24" s="26">
        <v>1738</v>
      </c>
      <c r="I24" s="26">
        <f t="shared" si="1"/>
        <v>1961752</v>
      </c>
      <c r="J24" s="22"/>
      <c r="K24" s="156"/>
      <c r="L24" s="156"/>
      <c r="M24" s="156"/>
      <c r="N24" s="156"/>
      <c r="O24" s="156"/>
      <c r="P24" s="156"/>
      <c r="Q24" s="156"/>
      <c r="R24" s="22"/>
      <c r="S24" s="22"/>
      <c r="T24" s="22"/>
    </row>
    <row r="25" spans="1:20" ht="13.5" customHeight="1" x14ac:dyDescent="0.2">
      <c r="A25" s="25">
        <v>6620</v>
      </c>
      <c r="B25" s="25" t="s">
        <v>68</v>
      </c>
      <c r="C25" s="26">
        <v>3973212</v>
      </c>
      <c r="D25" s="26">
        <v>2459308</v>
      </c>
      <c r="E25" s="26">
        <f t="shared" si="0"/>
        <v>6432520</v>
      </c>
      <c r="F25" s="26">
        <v>505151</v>
      </c>
      <c r="G25" s="26">
        <v>109670</v>
      </c>
      <c r="H25" s="26">
        <v>77101</v>
      </c>
      <c r="I25" s="26">
        <f t="shared" si="1"/>
        <v>5740598</v>
      </c>
      <c r="J25" s="22"/>
      <c r="K25" s="156"/>
      <c r="L25" s="156"/>
      <c r="M25" s="156"/>
      <c r="N25" s="156"/>
      <c r="O25" s="156"/>
      <c r="P25" s="156"/>
      <c r="Q25" s="156"/>
      <c r="R25" s="22"/>
      <c r="S25" s="22"/>
      <c r="T25" s="22"/>
    </row>
    <row r="26" spans="1:20" ht="13.5" customHeight="1" x14ac:dyDescent="0.2">
      <c r="A26" s="25">
        <v>7005</v>
      </c>
      <c r="B26" s="25" t="s">
        <v>85</v>
      </c>
      <c r="C26" s="26">
        <v>763011</v>
      </c>
      <c r="D26" s="26">
        <v>467453</v>
      </c>
      <c r="E26" s="26">
        <f t="shared" si="0"/>
        <v>1230464</v>
      </c>
      <c r="F26" s="26">
        <v>16733</v>
      </c>
      <c r="G26" s="26">
        <v>-4420</v>
      </c>
      <c r="H26" s="26">
        <v>2054</v>
      </c>
      <c r="I26" s="26">
        <f t="shared" si="1"/>
        <v>1216097</v>
      </c>
      <c r="J26" s="22"/>
      <c r="K26" s="156"/>
      <c r="L26" s="156"/>
      <c r="M26" s="156"/>
      <c r="N26" s="156"/>
      <c r="O26" s="156"/>
      <c r="P26" s="156"/>
      <c r="Q26" s="156"/>
      <c r="R26" s="22"/>
      <c r="S26" s="22"/>
      <c r="T26" s="22"/>
    </row>
    <row r="27" spans="1:20" ht="13.5" customHeight="1" x14ac:dyDescent="0.2">
      <c r="A27" s="25">
        <v>6630</v>
      </c>
      <c r="B27" s="25" t="s">
        <v>69</v>
      </c>
      <c r="C27" s="26">
        <v>1410975</v>
      </c>
      <c r="D27" s="26">
        <v>917409</v>
      </c>
      <c r="E27" s="26">
        <f t="shared" si="0"/>
        <v>2328384</v>
      </c>
      <c r="F27" s="26">
        <v>128195</v>
      </c>
      <c r="G27" s="26">
        <v>2888</v>
      </c>
      <c r="H27" s="26">
        <v>20342</v>
      </c>
      <c r="I27" s="26">
        <f t="shared" si="1"/>
        <v>2176959</v>
      </c>
      <c r="J27" s="22"/>
      <c r="K27" s="156"/>
      <c r="L27" s="156"/>
      <c r="M27" s="156"/>
      <c r="N27" s="156"/>
      <c r="O27" s="156"/>
      <c r="P27" s="156"/>
      <c r="Q27" s="156"/>
      <c r="R27" s="22"/>
      <c r="S27" s="22"/>
      <c r="T27" s="22"/>
    </row>
    <row r="28" spans="1:20" ht="13.5" customHeight="1" x14ac:dyDescent="0.2">
      <c r="A28" s="25">
        <v>7603</v>
      </c>
      <c r="B28" s="25" t="s">
        <v>15</v>
      </c>
      <c r="C28" s="26">
        <v>243619</v>
      </c>
      <c r="D28" s="26">
        <v>123661</v>
      </c>
      <c r="E28" s="26">
        <f t="shared" si="0"/>
        <v>367280</v>
      </c>
      <c r="F28" s="26">
        <v>100</v>
      </c>
      <c r="G28" s="26">
        <v>-2878</v>
      </c>
      <c r="H28" s="26">
        <v>0</v>
      </c>
      <c r="I28" s="26">
        <f t="shared" si="1"/>
        <v>370058</v>
      </c>
      <c r="J28" s="22"/>
      <c r="K28" s="156"/>
      <c r="L28" s="156"/>
      <c r="M28" s="156"/>
      <c r="N28" s="156"/>
      <c r="O28" s="156"/>
      <c r="P28" s="156"/>
      <c r="Q28" s="156"/>
      <c r="R28" s="22"/>
      <c r="S28" s="22"/>
      <c r="T28" s="22"/>
    </row>
    <row r="29" spans="1:20" ht="13.5" customHeight="1" x14ac:dyDescent="0.2">
      <c r="A29" s="25">
        <v>8001</v>
      </c>
      <c r="B29" s="25" t="s">
        <v>46</v>
      </c>
      <c r="C29" s="26">
        <v>2424080</v>
      </c>
      <c r="D29" s="26">
        <v>1652353</v>
      </c>
      <c r="E29" s="26">
        <f t="shared" si="0"/>
        <v>4076433</v>
      </c>
      <c r="F29" s="26">
        <v>263240</v>
      </c>
      <c r="G29" s="26">
        <v>-3998</v>
      </c>
      <c r="H29" s="26">
        <v>63018</v>
      </c>
      <c r="I29" s="26">
        <f t="shared" si="1"/>
        <v>3754173</v>
      </c>
      <c r="J29" s="22"/>
      <c r="K29" s="156"/>
      <c r="L29" s="156"/>
      <c r="M29" s="156"/>
      <c r="N29" s="156"/>
      <c r="O29" s="156"/>
      <c r="P29" s="156"/>
      <c r="Q29" s="156"/>
      <c r="R29" s="22"/>
      <c r="S29" s="22"/>
      <c r="T29" s="22"/>
    </row>
    <row r="30" spans="1:20" ht="13.5" customHeight="1" x14ac:dyDescent="0.2">
      <c r="A30" s="25">
        <v>8003</v>
      </c>
      <c r="B30" s="25" t="s">
        <v>16</v>
      </c>
      <c r="C30" s="26">
        <v>666840</v>
      </c>
      <c r="D30" s="26">
        <v>342763</v>
      </c>
      <c r="E30" s="26">
        <f t="shared" si="0"/>
        <v>1009603</v>
      </c>
      <c r="F30" s="26">
        <v>59573</v>
      </c>
      <c r="G30" s="26">
        <v>-3860</v>
      </c>
      <c r="H30" s="26">
        <v>2541</v>
      </c>
      <c r="I30" s="26">
        <f t="shared" si="1"/>
        <v>951349</v>
      </c>
      <c r="J30" s="22"/>
      <c r="K30" s="156"/>
      <c r="L30" s="156"/>
      <c r="M30" s="156"/>
      <c r="N30" s="156"/>
      <c r="O30" s="156"/>
      <c r="P30" s="156"/>
      <c r="Q30" s="156"/>
      <c r="R30" s="22"/>
      <c r="S30" s="22"/>
      <c r="T30" s="22"/>
    </row>
    <row r="31" spans="1:20" ht="13.5" customHeight="1" x14ac:dyDescent="0.2">
      <c r="A31" s="25">
        <v>8005</v>
      </c>
      <c r="B31" s="25" t="s">
        <v>17</v>
      </c>
      <c r="C31" s="26">
        <v>213412</v>
      </c>
      <c r="D31" s="26">
        <v>47046</v>
      </c>
      <c r="E31" s="26">
        <f t="shared" si="0"/>
        <v>260458</v>
      </c>
      <c r="F31" s="26">
        <v>183</v>
      </c>
      <c r="G31" s="26">
        <v>-1236</v>
      </c>
      <c r="H31" s="26">
        <v>0</v>
      </c>
      <c r="I31" s="26">
        <f t="shared" si="1"/>
        <v>261511</v>
      </c>
      <c r="J31" s="22"/>
      <c r="K31" s="156"/>
      <c r="L31" s="156"/>
      <c r="M31" s="156"/>
      <c r="N31" s="156"/>
      <c r="O31" s="156"/>
      <c r="P31" s="156"/>
      <c r="Q31" s="156"/>
      <c r="R31" s="22"/>
      <c r="S31" s="22"/>
      <c r="T31" s="22"/>
    </row>
    <row r="32" spans="1:20" ht="13.5" customHeight="1" x14ac:dyDescent="0.2">
      <c r="A32" s="144"/>
      <c r="B32" s="144"/>
      <c r="C32" s="26"/>
      <c r="D32" s="26"/>
      <c r="E32" s="27"/>
      <c r="F32" s="26"/>
      <c r="G32" s="26"/>
      <c r="H32" s="26"/>
      <c r="I32" s="26"/>
      <c r="J32" s="9"/>
      <c r="K32" s="157"/>
      <c r="L32" s="158"/>
      <c r="M32" s="158"/>
      <c r="N32" s="65"/>
    </row>
    <row r="33" spans="1:14" ht="13.5" customHeight="1" x14ac:dyDescent="0.2">
      <c r="A33" s="144"/>
      <c r="B33" s="144"/>
      <c r="C33" s="26"/>
      <c r="D33" s="26"/>
      <c r="E33" s="27"/>
      <c r="F33" s="26"/>
      <c r="G33" s="26"/>
      <c r="H33" s="26"/>
      <c r="I33" s="26"/>
      <c r="J33" s="9"/>
      <c r="K33" s="157"/>
      <c r="L33" s="158"/>
      <c r="M33" s="158"/>
      <c r="N33" s="65"/>
    </row>
    <row r="34" spans="1:14" ht="13.5" customHeight="1" x14ac:dyDescent="0.2">
      <c r="A34" s="25"/>
      <c r="B34"/>
      <c r="C34" s="27"/>
      <c r="D34" s="27"/>
      <c r="E34" s="27"/>
      <c r="F34" s="27"/>
      <c r="G34" s="27"/>
      <c r="H34" s="27"/>
      <c r="I34" s="26"/>
      <c r="J34" s="9"/>
      <c r="K34" s="157"/>
      <c r="L34" s="158"/>
      <c r="M34" s="158"/>
      <c r="N34" s="65"/>
    </row>
    <row r="35" spans="1:14" ht="13.5" customHeight="1" x14ac:dyDescent="0.2">
      <c r="A35" s="28"/>
      <c r="B35" s="28"/>
      <c r="C35" s="29"/>
      <c r="D35" s="29"/>
      <c r="E35" s="29"/>
      <c r="F35" s="27"/>
      <c r="G35" s="27"/>
      <c r="H35" s="27"/>
      <c r="I35" s="26"/>
      <c r="J35" s="9"/>
      <c r="K35" s="157"/>
      <c r="L35" s="158"/>
      <c r="M35" s="158"/>
      <c r="N35" s="65"/>
    </row>
    <row r="36" spans="1:14" ht="13.5" customHeight="1" x14ac:dyDescent="0.2">
      <c r="A36" s="63"/>
      <c r="B36" s="30" t="s">
        <v>26</v>
      </c>
      <c r="C36" s="31">
        <f>SUM(C5:C35)</f>
        <v>36738348</v>
      </c>
      <c r="D36" s="31">
        <f>SUM(D5:D35)</f>
        <v>24456962</v>
      </c>
      <c r="E36" s="31">
        <f>SUM(E5:E35)</f>
        <v>61195310</v>
      </c>
      <c r="F36" s="88">
        <f>SUM(F5:F35)</f>
        <v>4656684</v>
      </c>
      <c r="G36" s="88">
        <v>0</v>
      </c>
      <c r="H36" s="88">
        <f>SUM(H5:H35)</f>
        <v>263087</v>
      </c>
      <c r="I36" s="88">
        <f>SUM(I5:I35)</f>
        <v>56275540</v>
      </c>
      <c r="J36" s="9"/>
      <c r="K36" s="33"/>
      <c r="L36" s="33"/>
      <c r="M36" s="9"/>
    </row>
    <row r="37" spans="1:14" ht="13.5" customHeight="1" x14ac:dyDescent="0.2">
      <c r="A37" s="32"/>
      <c r="B37" s="18"/>
      <c r="C37" s="33"/>
      <c r="D37" s="33"/>
      <c r="E37" s="33"/>
      <c r="F37" s="33"/>
      <c r="G37" s="33"/>
      <c r="H37" s="33"/>
      <c r="I37" s="33"/>
      <c r="J37" s="9"/>
      <c r="K37" s="9"/>
      <c r="L37" s="9"/>
      <c r="M37" s="9"/>
    </row>
    <row r="38" spans="1:14" ht="13.5" customHeight="1" x14ac:dyDescent="0.2">
      <c r="A38" s="32"/>
      <c r="B38" s="34" t="s">
        <v>40</v>
      </c>
      <c r="C38" s="35">
        <f t="shared" ref="C38:I38" si="2">SUM(C5:C14)</f>
        <v>13180265</v>
      </c>
      <c r="D38" s="35">
        <f t="shared" si="2"/>
        <v>8002912</v>
      </c>
      <c r="E38" s="35">
        <f t="shared" si="2"/>
        <v>21183177</v>
      </c>
      <c r="F38" s="35">
        <f t="shared" si="2"/>
        <v>1781731</v>
      </c>
      <c r="G38" s="35">
        <f t="shared" si="2"/>
        <v>-74617</v>
      </c>
      <c r="H38" s="35">
        <f t="shared" ref="H38" si="3">SUM(H5:H14)</f>
        <v>44669</v>
      </c>
      <c r="I38" s="36">
        <f t="shared" si="2"/>
        <v>19431394</v>
      </c>
      <c r="J38" s="9"/>
      <c r="K38" s="59"/>
      <c r="L38" s="9"/>
      <c r="M38" s="9"/>
    </row>
    <row r="39" spans="1:14" ht="13.5" customHeight="1" x14ac:dyDescent="0.2">
      <c r="A39" s="32"/>
      <c r="B39" s="37" t="s">
        <v>41</v>
      </c>
      <c r="C39" s="38">
        <f t="shared" ref="C39:I39" si="4">SUM(C15:C16)</f>
        <v>4507544</v>
      </c>
      <c r="D39" s="38">
        <f t="shared" si="4"/>
        <v>2780272</v>
      </c>
      <c r="E39" s="38">
        <f t="shared" si="4"/>
        <v>7287816</v>
      </c>
      <c r="F39" s="38">
        <f t="shared" si="4"/>
        <v>582167</v>
      </c>
      <c r="G39" s="38">
        <f t="shared" si="4"/>
        <v>-90186</v>
      </c>
      <c r="H39" s="38">
        <f t="shared" ref="H39" si="5">SUM(H15:H16)</f>
        <v>15900</v>
      </c>
      <c r="I39" s="39">
        <f t="shared" si="4"/>
        <v>6779935</v>
      </c>
      <c r="J39" s="9"/>
      <c r="K39" s="59"/>
      <c r="L39" s="9"/>
      <c r="M39" s="9"/>
    </row>
    <row r="40" spans="1:14" ht="13.5" customHeight="1" x14ac:dyDescent="0.2">
      <c r="A40" s="32"/>
      <c r="B40" s="37" t="s">
        <v>42</v>
      </c>
      <c r="C40" s="38">
        <f t="shared" ref="C40:I40" si="6">SUM(C17:C22)</f>
        <v>7495660</v>
      </c>
      <c r="D40" s="38">
        <f t="shared" si="6"/>
        <v>6352831</v>
      </c>
      <c r="E40" s="38">
        <f t="shared" si="6"/>
        <v>13848491</v>
      </c>
      <c r="F40" s="38">
        <f t="shared" si="6"/>
        <v>1137078</v>
      </c>
      <c r="G40" s="38">
        <f t="shared" si="6"/>
        <v>58463</v>
      </c>
      <c r="H40" s="38">
        <f t="shared" ref="H40" si="7">SUM(H17:H22)</f>
        <v>34031</v>
      </c>
      <c r="I40" s="39">
        <f t="shared" si="6"/>
        <v>12618919</v>
      </c>
      <c r="J40" s="9"/>
      <c r="K40" s="59"/>
      <c r="L40" s="9"/>
      <c r="M40" s="9"/>
    </row>
    <row r="41" spans="1:14" ht="13.5" customHeight="1" x14ac:dyDescent="0.2">
      <c r="A41" s="32"/>
      <c r="B41" s="37" t="s">
        <v>43</v>
      </c>
      <c r="C41" s="38">
        <f t="shared" ref="C41:I41" si="8">SUM(C23:C27)</f>
        <v>8006928</v>
      </c>
      <c r="D41" s="38">
        <f t="shared" si="8"/>
        <v>5155124</v>
      </c>
      <c r="E41" s="38">
        <f t="shared" si="8"/>
        <v>13162052</v>
      </c>
      <c r="F41" s="38">
        <f t="shared" si="8"/>
        <v>832612</v>
      </c>
      <c r="G41" s="38">
        <f t="shared" si="8"/>
        <v>118311</v>
      </c>
      <c r="H41" s="38">
        <f t="shared" ref="H41" si="9">SUM(H23:H27)</f>
        <v>102928</v>
      </c>
      <c r="I41" s="39">
        <f t="shared" si="8"/>
        <v>12108201</v>
      </c>
      <c r="J41" s="9"/>
      <c r="K41" s="59"/>
      <c r="L41" s="9"/>
    </row>
    <row r="42" spans="1:14" ht="13.5" customHeight="1" x14ac:dyDescent="0.2">
      <c r="A42" s="40"/>
      <c r="B42" s="41" t="s">
        <v>44</v>
      </c>
      <c r="C42" s="42">
        <f t="shared" ref="C42:I42" si="10">SUM(C28:C31)</f>
        <v>3547951</v>
      </c>
      <c r="D42" s="42">
        <f t="shared" si="10"/>
        <v>2165823</v>
      </c>
      <c r="E42" s="42">
        <f t="shared" si="10"/>
        <v>5713774</v>
      </c>
      <c r="F42" s="42">
        <f t="shared" si="10"/>
        <v>323096</v>
      </c>
      <c r="G42" s="42">
        <f t="shared" si="10"/>
        <v>-11972</v>
      </c>
      <c r="H42" s="42">
        <f t="shared" ref="H42" si="11">SUM(H28:H31)</f>
        <v>65559</v>
      </c>
      <c r="I42" s="43">
        <f t="shared" si="10"/>
        <v>5337091</v>
      </c>
      <c r="J42" s="9"/>
      <c r="K42" s="59"/>
      <c r="L42" s="9"/>
    </row>
    <row r="43" spans="1:14" ht="13.5" customHeight="1" x14ac:dyDescent="0.2">
      <c r="A43" s="40"/>
      <c r="B43" s="30" t="s">
        <v>26</v>
      </c>
      <c r="C43" s="44">
        <f>SUM(C38:C42)</f>
        <v>36738348</v>
      </c>
      <c r="D43" s="51">
        <f>SUM(D38:D42)</f>
        <v>24456962</v>
      </c>
      <c r="E43" s="44">
        <f>SUM(E38:E42)</f>
        <v>61195310</v>
      </c>
      <c r="F43" s="44">
        <f>SUM(F38:F42)</f>
        <v>4656684</v>
      </c>
      <c r="G43" s="44">
        <v>0</v>
      </c>
      <c r="H43" s="44">
        <v>0</v>
      </c>
      <c r="I43" s="45">
        <f>SUM(I38:I42)</f>
        <v>56275540</v>
      </c>
      <c r="J43" s="9"/>
      <c r="K43" s="9"/>
      <c r="L43" s="9"/>
    </row>
    <row r="44" spans="1:14" ht="13.5" customHeight="1" x14ac:dyDescent="0.2">
      <c r="J44" s="9"/>
      <c r="K44" s="9"/>
      <c r="L44" s="9"/>
    </row>
    <row r="45" spans="1:14" ht="13.5" customHeight="1" x14ac:dyDescent="0.2">
      <c r="J45" s="9"/>
      <c r="K45" s="9"/>
      <c r="L45" s="9"/>
    </row>
    <row r="46" spans="1:14" ht="13.5" customHeight="1" x14ac:dyDescent="0.2"/>
    <row r="47" spans="1:14" ht="13.5" customHeight="1" x14ac:dyDescent="0.2"/>
    <row r="48" spans="1:14" ht="13.5" customHeight="1" x14ac:dyDescent="0.2"/>
    <row r="49" ht="13.5" customHeight="1" x14ac:dyDescent="0.2"/>
    <row r="50" ht="13.5" customHeight="1" x14ac:dyDescent="0.2"/>
    <row r="5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10" orientation="landscape" r:id="rId1"/>
  <headerFooter alignWithMargins="0">
    <oddHeader>&amp;CSide &amp;P / &amp;N</oddHeader>
  </headerFooter>
  <ignoredErrors>
    <ignoredError sqref="I38:I40 C38:G42 H38 H39:H4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zoomScaleNormal="100" workbookViewId="0"/>
  </sheetViews>
  <sheetFormatPr defaultColWidth="8.85546875" defaultRowHeight="12" x14ac:dyDescent="0.2"/>
  <cols>
    <col min="1" max="1" width="8.5703125" style="1" customWidth="1"/>
    <col min="2" max="2" width="39.28515625" style="1" customWidth="1"/>
    <col min="3" max="9" width="12.85546875" style="1" customWidth="1"/>
    <col min="10" max="13" width="8.85546875" style="1"/>
    <col min="14" max="14" width="13.140625" style="1" customWidth="1"/>
    <col min="15" max="16384" width="8.85546875" style="1"/>
  </cols>
  <sheetData>
    <row r="1" spans="1:19" ht="15.75" x14ac:dyDescent="0.25">
      <c r="A1" s="8" t="str">
        <f>'Skema1-7_2011'!A1</f>
        <v xml:space="preserve">Endelig version -21. februar 2014 </v>
      </c>
    </row>
    <row r="2" spans="1:19" ht="13.5" customHeight="1" x14ac:dyDescent="0.2">
      <c r="A2" s="21" t="s">
        <v>79</v>
      </c>
    </row>
    <row r="3" spans="1:19" ht="13.5" customHeight="1" x14ac:dyDescent="0.2">
      <c r="A3" s="19" t="s">
        <v>61</v>
      </c>
    </row>
    <row r="4" spans="1:19" ht="54" customHeight="1" x14ac:dyDescent="0.2">
      <c r="A4" s="61" t="s">
        <v>18</v>
      </c>
      <c r="B4" s="61" t="s">
        <v>0</v>
      </c>
      <c r="C4" s="12" t="s">
        <v>37</v>
      </c>
      <c r="D4" s="12" t="s">
        <v>36</v>
      </c>
      <c r="E4" s="12" t="s">
        <v>49</v>
      </c>
      <c r="F4" s="12" t="s">
        <v>33</v>
      </c>
      <c r="G4" s="12" t="s">
        <v>38</v>
      </c>
      <c r="H4" s="12" t="s">
        <v>58</v>
      </c>
      <c r="I4" s="12" t="s">
        <v>45</v>
      </c>
      <c r="K4" s="156"/>
      <c r="L4" s="156"/>
      <c r="M4" s="156"/>
      <c r="N4" s="156"/>
      <c r="O4" s="156"/>
      <c r="P4" s="156"/>
      <c r="Q4" s="156"/>
      <c r="R4" s="9"/>
      <c r="S4" s="9"/>
    </row>
    <row r="5" spans="1:19" ht="13.5" customHeight="1" x14ac:dyDescent="0.2">
      <c r="A5" s="107">
        <v>1301</v>
      </c>
      <c r="B5" s="107" t="s">
        <v>1</v>
      </c>
      <c r="C5" s="26">
        <v>4376597</v>
      </c>
      <c r="D5" s="26">
        <v>2439359</v>
      </c>
      <c r="E5" s="26">
        <f>C5+D5</f>
        <v>6815956</v>
      </c>
      <c r="F5" s="26">
        <v>687638</v>
      </c>
      <c r="G5" s="26">
        <v>-10934</v>
      </c>
      <c r="H5" s="26"/>
      <c r="I5" s="26">
        <f>E5-SUM(F5:H5)</f>
        <v>6139252</v>
      </c>
      <c r="J5"/>
      <c r="K5" s="156"/>
      <c r="L5" s="156"/>
      <c r="M5" s="156"/>
      <c r="N5" s="156"/>
      <c r="O5" s="156"/>
      <c r="P5" s="156"/>
      <c r="Q5" s="156"/>
      <c r="R5" s="157"/>
      <c r="S5" s="157"/>
    </row>
    <row r="6" spans="1:19" ht="13.5" customHeight="1" x14ac:dyDescent="0.2">
      <c r="A6" s="25">
        <v>1309</v>
      </c>
      <c r="B6" s="25" t="s">
        <v>2</v>
      </c>
      <c r="C6" s="26">
        <v>1286249</v>
      </c>
      <c r="D6" s="26">
        <v>598334</v>
      </c>
      <c r="E6" s="26">
        <f t="shared" ref="E6:E31" si="0">C6+D6</f>
        <v>1884583</v>
      </c>
      <c r="F6" s="26">
        <v>40035</v>
      </c>
      <c r="G6" s="26">
        <v>-2770</v>
      </c>
      <c r="H6" s="26"/>
      <c r="I6" s="26">
        <f t="shared" ref="I6:I31" si="1">E6-SUM(F6:H6)</f>
        <v>1847318</v>
      </c>
      <c r="J6"/>
      <c r="K6" s="156"/>
      <c r="L6" s="156"/>
      <c r="M6" s="156"/>
      <c r="N6" s="156"/>
      <c r="O6" s="156"/>
      <c r="P6" s="156"/>
      <c r="Q6" s="156"/>
      <c r="R6" s="157"/>
      <c r="S6" s="157"/>
    </row>
    <row r="7" spans="1:19" ht="13.5" customHeight="1" x14ac:dyDescent="0.2">
      <c r="A7" s="25">
        <v>1330</v>
      </c>
      <c r="B7" s="25" t="s">
        <v>3</v>
      </c>
      <c r="C7" s="26">
        <v>1659578</v>
      </c>
      <c r="D7" s="26">
        <v>696385</v>
      </c>
      <c r="E7" s="26">
        <f t="shared" si="0"/>
        <v>2355963</v>
      </c>
      <c r="F7" s="26">
        <v>61549</v>
      </c>
      <c r="G7" s="26">
        <v>-4286</v>
      </c>
      <c r="H7" s="26"/>
      <c r="I7" s="26">
        <f t="shared" si="1"/>
        <v>2298700</v>
      </c>
      <c r="J7"/>
      <c r="K7" s="156"/>
      <c r="L7" s="156"/>
      <c r="M7" s="156"/>
      <c r="N7" s="156"/>
      <c r="O7" s="156"/>
      <c r="P7" s="156"/>
      <c r="Q7" s="156"/>
      <c r="R7" s="157"/>
      <c r="S7" s="157"/>
    </row>
    <row r="8" spans="1:19" ht="13.5" customHeight="1" x14ac:dyDescent="0.2">
      <c r="A8" s="25">
        <v>1351</v>
      </c>
      <c r="B8" s="25" t="s">
        <v>4</v>
      </c>
      <c r="C8" s="26">
        <v>301985</v>
      </c>
      <c r="D8" s="26">
        <v>84063</v>
      </c>
      <c r="E8" s="26">
        <f t="shared" si="0"/>
        <v>386048</v>
      </c>
      <c r="F8" s="26">
        <v>439</v>
      </c>
      <c r="G8" s="26">
        <v>-644</v>
      </c>
      <c r="H8" s="26"/>
      <c r="I8" s="26">
        <f t="shared" si="1"/>
        <v>386253</v>
      </c>
      <c r="J8"/>
      <c r="K8" s="156"/>
      <c r="L8" s="156"/>
      <c r="M8" s="156"/>
      <c r="N8" s="156"/>
      <c r="O8" s="156"/>
      <c r="P8" s="156"/>
      <c r="Q8" s="156"/>
      <c r="R8" s="157"/>
      <c r="S8" s="157"/>
    </row>
    <row r="9" spans="1:19" ht="13.5" customHeight="1" x14ac:dyDescent="0.2">
      <c r="A9" s="25">
        <v>1401</v>
      </c>
      <c r="B9" s="25" t="s">
        <v>5</v>
      </c>
      <c r="C9" s="26">
        <v>456596</v>
      </c>
      <c r="D9" s="26">
        <v>343692</v>
      </c>
      <c r="E9" s="26">
        <f t="shared" si="0"/>
        <v>800288</v>
      </c>
      <c r="F9" s="26">
        <v>82340</v>
      </c>
      <c r="G9" s="26">
        <v>-965</v>
      </c>
      <c r="H9" s="26"/>
      <c r="I9" s="26">
        <f t="shared" si="1"/>
        <v>718913</v>
      </c>
      <c r="J9"/>
      <c r="K9" s="156"/>
      <c r="L9" s="156"/>
      <c r="M9" s="156"/>
      <c r="N9" s="156"/>
      <c r="O9" s="156"/>
      <c r="P9" s="156"/>
      <c r="Q9" s="156"/>
      <c r="R9" s="157"/>
      <c r="S9" s="157"/>
    </row>
    <row r="10" spans="1:19" ht="13.5" customHeight="1" x14ac:dyDescent="0.2">
      <c r="A10" s="25">
        <v>1501</v>
      </c>
      <c r="B10" s="25" t="s">
        <v>6</v>
      </c>
      <c r="C10" s="26">
        <v>734605</v>
      </c>
      <c r="D10" s="26">
        <v>618734</v>
      </c>
      <c r="E10" s="26">
        <f t="shared" si="0"/>
        <v>1353339</v>
      </c>
      <c r="F10" s="26">
        <v>117449</v>
      </c>
      <c r="G10" s="26">
        <v>-1768</v>
      </c>
      <c r="H10" s="26"/>
      <c r="I10" s="26">
        <f t="shared" si="1"/>
        <v>1237658</v>
      </c>
      <c r="J10"/>
      <c r="K10" s="156"/>
      <c r="L10" s="156"/>
      <c r="M10" s="156"/>
      <c r="N10" s="156"/>
      <c r="O10" s="156"/>
      <c r="P10" s="156"/>
      <c r="Q10" s="156"/>
      <c r="R10" s="157"/>
      <c r="S10" s="157"/>
    </row>
    <row r="11" spans="1:19" ht="13.5" customHeight="1" x14ac:dyDescent="0.2">
      <c r="A11" s="25">
        <v>1502</v>
      </c>
      <c r="B11" s="25" t="s">
        <v>7</v>
      </c>
      <c r="C11" s="26">
        <v>967505</v>
      </c>
      <c r="D11" s="26">
        <v>888249</v>
      </c>
      <c r="E11" s="26">
        <f t="shared" si="0"/>
        <v>1855754</v>
      </c>
      <c r="F11" s="26">
        <v>275710</v>
      </c>
      <c r="G11" s="26">
        <v>-4881</v>
      </c>
      <c r="H11" s="26"/>
      <c r="I11" s="26">
        <f t="shared" si="1"/>
        <v>1584925</v>
      </c>
      <c r="J11"/>
      <c r="K11" s="156"/>
      <c r="L11" s="156"/>
      <c r="M11" s="156"/>
      <c r="N11" s="156"/>
      <c r="O11" s="156"/>
      <c r="P11" s="156"/>
      <c r="Q11" s="156"/>
      <c r="R11" s="157"/>
      <c r="S11" s="157"/>
    </row>
    <row r="12" spans="1:19" ht="13.5" customHeight="1" x14ac:dyDescent="0.2">
      <c r="A12" s="25">
        <v>1516</v>
      </c>
      <c r="B12" s="25" t="s">
        <v>8</v>
      </c>
      <c r="C12" s="26">
        <v>2128390</v>
      </c>
      <c r="D12" s="26">
        <v>1783518</v>
      </c>
      <c r="E12" s="26">
        <f t="shared" si="0"/>
        <v>3911908</v>
      </c>
      <c r="F12" s="26">
        <v>509163</v>
      </c>
      <c r="G12" s="26">
        <v>-4633</v>
      </c>
      <c r="H12" s="26"/>
      <c r="I12" s="26">
        <f t="shared" si="1"/>
        <v>3407378</v>
      </c>
      <c r="J12"/>
      <c r="K12" s="156"/>
      <c r="L12" s="156"/>
      <c r="M12" s="156"/>
      <c r="N12" s="156"/>
      <c r="O12" s="156"/>
      <c r="P12" s="156"/>
      <c r="Q12" s="156"/>
      <c r="R12" s="157"/>
      <c r="S12" s="157"/>
    </row>
    <row r="13" spans="1:19" ht="13.5" customHeight="1" x14ac:dyDescent="0.2">
      <c r="A13" s="25">
        <v>2000</v>
      </c>
      <c r="B13" s="25" t="s">
        <v>9</v>
      </c>
      <c r="C13" s="26">
        <v>1651420</v>
      </c>
      <c r="D13" s="26">
        <v>859901</v>
      </c>
      <c r="E13" s="26">
        <f t="shared" si="0"/>
        <v>2511321</v>
      </c>
      <c r="F13" s="26">
        <v>124832</v>
      </c>
      <c r="G13" s="26">
        <v>-3624</v>
      </c>
      <c r="H13" s="26"/>
      <c r="I13" s="26">
        <f>E13-SUM(F13:H13)</f>
        <v>2390113</v>
      </c>
      <c r="J13"/>
      <c r="K13" s="156"/>
      <c r="L13" s="156"/>
      <c r="M13" s="156"/>
      <c r="N13" s="156"/>
      <c r="O13" s="156"/>
      <c r="P13" s="156"/>
      <c r="Q13" s="156"/>
      <c r="R13" s="157"/>
      <c r="S13" s="157"/>
    </row>
    <row r="14" spans="1:19" ht="13.5" customHeight="1" x14ac:dyDescent="0.2">
      <c r="A14" s="25">
        <v>4001</v>
      </c>
      <c r="B14" s="25" t="s">
        <v>11</v>
      </c>
      <c r="C14" s="26">
        <v>206345</v>
      </c>
      <c r="D14" s="26">
        <v>129879</v>
      </c>
      <c r="E14" s="26">
        <f t="shared" si="0"/>
        <v>336224</v>
      </c>
      <c r="F14" s="26">
        <v>14636</v>
      </c>
      <c r="G14" s="26">
        <v>-446</v>
      </c>
      <c r="H14" s="26"/>
      <c r="I14" s="26">
        <f t="shared" si="1"/>
        <v>322034</v>
      </c>
      <c r="J14"/>
      <c r="K14" s="156"/>
      <c r="L14" s="156"/>
      <c r="M14" s="156"/>
      <c r="N14" s="156"/>
      <c r="O14" s="156"/>
      <c r="P14" s="156"/>
      <c r="Q14" s="156"/>
      <c r="R14" s="157"/>
      <c r="S14" s="157"/>
    </row>
    <row r="15" spans="1:19" ht="13.5" customHeight="1" x14ac:dyDescent="0.2">
      <c r="A15" s="25">
        <v>2500</v>
      </c>
      <c r="B15" s="25" t="s">
        <v>47</v>
      </c>
      <c r="C15" s="26">
        <v>2385830</v>
      </c>
      <c r="D15" s="26">
        <v>1660491</v>
      </c>
      <c r="E15" s="26">
        <f t="shared" si="0"/>
        <v>4046321</v>
      </c>
      <c r="F15" s="26">
        <v>392697</v>
      </c>
      <c r="G15" s="26">
        <v>-40865</v>
      </c>
      <c r="H15" s="26"/>
      <c r="I15" s="27">
        <f t="shared" si="1"/>
        <v>3694489</v>
      </c>
      <c r="J15"/>
      <c r="K15" s="156"/>
      <c r="L15" s="156"/>
      <c r="M15" s="156"/>
      <c r="N15" s="156"/>
      <c r="O15" s="156"/>
      <c r="P15" s="156"/>
      <c r="Q15" s="156"/>
      <c r="R15" s="157"/>
      <c r="S15" s="157"/>
    </row>
    <row r="16" spans="1:19" ht="13.5" customHeight="1" x14ac:dyDescent="0.2">
      <c r="A16" s="25">
        <v>2501</v>
      </c>
      <c r="B16" s="25" t="s">
        <v>10</v>
      </c>
      <c r="C16" s="26">
        <v>2233097</v>
      </c>
      <c r="D16" s="26">
        <v>1377759</v>
      </c>
      <c r="E16" s="26">
        <f t="shared" si="0"/>
        <v>3610856</v>
      </c>
      <c r="F16" s="26">
        <v>340345</v>
      </c>
      <c r="G16" s="26">
        <v>-36174</v>
      </c>
      <c r="H16" s="26"/>
      <c r="I16" s="27">
        <f t="shared" si="1"/>
        <v>3306685</v>
      </c>
      <c r="J16"/>
      <c r="K16" s="156"/>
      <c r="L16" s="156"/>
      <c r="M16" s="156"/>
      <c r="N16" s="156"/>
      <c r="O16" s="156"/>
      <c r="P16" s="156"/>
      <c r="Q16" s="156"/>
      <c r="R16" s="157"/>
      <c r="S16" s="157"/>
    </row>
    <row r="17" spans="1:19" ht="13.5" customHeight="1" x14ac:dyDescent="0.2">
      <c r="A17" s="25">
        <v>4202</v>
      </c>
      <c r="B17" s="25" t="s">
        <v>12</v>
      </c>
      <c r="C17" s="26">
        <v>3710342</v>
      </c>
      <c r="D17" s="26">
        <v>2969737</v>
      </c>
      <c r="E17" s="26">
        <f t="shared" si="0"/>
        <v>6680079</v>
      </c>
      <c r="F17" s="26">
        <v>573891</v>
      </c>
      <c r="G17" s="26">
        <v>53732</v>
      </c>
      <c r="H17" s="26"/>
      <c r="I17" s="26">
        <f t="shared" si="1"/>
        <v>6052456</v>
      </c>
      <c r="J17"/>
      <c r="K17" s="156"/>
      <c r="L17" s="156"/>
      <c r="M17" s="156"/>
      <c r="N17" s="156"/>
      <c r="O17" s="156"/>
      <c r="P17" s="156"/>
      <c r="Q17" s="156"/>
      <c r="R17" s="157"/>
      <c r="S17" s="9"/>
    </row>
    <row r="18" spans="1:19" ht="13.5" customHeight="1" x14ac:dyDescent="0.2">
      <c r="A18" s="25">
        <v>5000</v>
      </c>
      <c r="B18" s="25" t="s">
        <v>48</v>
      </c>
      <c r="C18" s="26">
        <v>1009310</v>
      </c>
      <c r="D18" s="26">
        <v>924327</v>
      </c>
      <c r="E18" s="26">
        <f t="shared" si="0"/>
        <v>1933637</v>
      </c>
      <c r="F18" s="26">
        <v>129202</v>
      </c>
      <c r="G18" s="26">
        <v>30869</v>
      </c>
      <c r="H18" s="26"/>
      <c r="I18" s="26">
        <f t="shared" si="1"/>
        <v>1773566</v>
      </c>
      <c r="J18"/>
      <c r="K18" s="156"/>
      <c r="L18" s="156"/>
      <c r="M18" s="156"/>
      <c r="N18" s="156"/>
      <c r="O18" s="156"/>
      <c r="P18" s="156"/>
      <c r="Q18" s="156"/>
      <c r="R18" s="157"/>
      <c r="S18" s="157"/>
    </row>
    <row r="19" spans="1:19" ht="13.5" customHeight="1" x14ac:dyDescent="0.2">
      <c r="A19" s="25">
        <v>5501</v>
      </c>
      <c r="B19" s="25" t="s">
        <v>13</v>
      </c>
      <c r="C19" s="26">
        <v>1032532</v>
      </c>
      <c r="D19" s="26">
        <v>874860</v>
      </c>
      <c r="E19" s="26">
        <f t="shared" si="0"/>
        <v>1907392</v>
      </c>
      <c r="F19" s="26">
        <v>150754</v>
      </c>
      <c r="G19" s="26">
        <v>-2247</v>
      </c>
      <c r="H19" s="26"/>
      <c r="I19" s="26">
        <f t="shared" si="1"/>
        <v>1758885</v>
      </c>
      <c r="J19"/>
      <c r="K19" s="156"/>
      <c r="L19" s="156"/>
      <c r="M19" s="156"/>
      <c r="N19" s="156"/>
      <c r="O19" s="156"/>
      <c r="P19" s="156"/>
      <c r="Q19" s="156"/>
      <c r="R19" s="157"/>
      <c r="S19" s="157"/>
    </row>
    <row r="20" spans="1:19" ht="13.5" customHeight="1" x14ac:dyDescent="0.2">
      <c r="A20" s="25">
        <v>6007</v>
      </c>
      <c r="B20" s="25" t="s">
        <v>14</v>
      </c>
      <c r="C20" s="26">
        <v>936162</v>
      </c>
      <c r="D20" s="26">
        <v>617821</v>
      </c>
      <c r="E20" s="26">
        <f t="shared" si="0"/>
        <v>1553983</v>
      </c>
      <c r="F20" s="26">
        <v>35717</v>
      </c>
      <c r="G20" s="26">
        <v>-2033</v>
      </c>
      <c r="H20" s="26"/>
      <c r="I20" s="26">
        <f t="shared" si="1"/>
        <v>1520299</v>
      </c>
      <c r="J20"/>
      <c r="K20" s="156"/>
      <c r="L20" s="156"/>
      <c r="M20" s="156"/>
      <c r="N20" s="156"/>
      <c r="O20" s="156"/>
      <c r="P20" s="156"/>
      <c r="Q20" s="156"/>
      <c r="R20" s="157"/>
      <c r="S20" s="157"/>
    </row>
    <row r="21" spans="1:19" ht="13.5" customHeight="1" x14ac:dyDescent="0.2">
      <c r="A21" s="25">
        <v>6008</v>
      </c>
      <c r="B21" s="25" t="s">
        <v>50</v>
      </c>
      <c r="C21" s="26">
        <v>728911</v>
      </c>
      <c r="D21" s="26">
        <v>1272075</v>
      </c>
      <c r="E21" s="26">
        <f t="shared" si="0"/>
        <v>2000986</v>
      </c>
      <c r="F21" s="26">
        <v>329339</v>
      </c>
      <c r="G21" s="26">
        <v>-1556</v>
      </c>
      <c r="H21" s="26"/>
      <c r="I21" s="26">
        <f t="shared" si="1"/>
        <v>1673203</v>
      </c>
      <c r="J21"/>
      <c r="K21" s="156"/>
      <c r="L21" s="156"/>
      <c r="M21" s="156"/>
      <c r="N21" s="156"/>
      <c r="O21" s="156"/>
      <c r="P21" s="156"/>
      <c r="Q21" s="156"/>
      <c r="R21" s="157"/>
      <c r="S21" s="157"/>
    </row>
    <row r="22" spans="1:19" ht="13.5" customHeight="1" x14ac:dyDescent="0.2">
      <c r="A22" s="25">
        <v>6013</v>
      </c>
      <c r="B22" s="25" t="s">
        <v>63</v>
      </c>
      <c r="C22" s="26">
        <v>42826</v>
      </c>
      <c r="D22" s="26">
        <v>128813</v>
      </c>
      <c r="E22" s="26">
        <f t="shared" si="0"/>
        <v>171639</v>
      </c>
      <c r="F22" s="26">
        <v>0</v>
      </c>
      <c r="G22" s="26">
        <v>-90</v>
      </c>
      <c r="H22" s="26"/>
      <c r="I22" s="26">
        <f>E22-SUM(F22:H22)</f>
        <v>171729</v>
      </c>
      <c r="J22"/>
      <c r="K22" s="156"/>
      <c r="L22" s="156"/>
      <c r="M22" s="156"/>
      <c r="N22" s="156"/>
      <c r="O22" s="156"/>
      <c r="P22" s="156"/>
      <c r="Q22" s="156"/>
      <c r="R22" s="157"/>
      <c r="S22" s="157"/>
    </row>
    <row r="23" spans="1:19" ht="13.5" customHeight="1" x14ac:dyDescent="0.2">
      <c r="A23" s="25">
        <v>6006</v>
      </c>
      <c r="B23" s="25" t="s">
        <v>83</v>
      </c>
      <c r="C23" s="26">
        <v>646755</v>
      </c>
      <c r="D23" s="26">
        <v>421535</v>
      </c>
      <c r="E23" s="26">
        <f t="shared" si="0"/>
        <v>1068290</v>
      </c>
      <c r="F23" s="26">
        <v>20919</v>
      </c>
      <c r="G23" s="26">
        <v>-1385</v>
      </c>
      <c r="H23" s="26"/>
      <c r="I23" s="26">
        <f t="shared" si="1"/>
        <v>1048756</v>
      </c>
      <c r="J23"/>
      <c r="K23" s="156"/>
      <c r="L23" s="156"/>
      <c r="M23" s="156"/>
      <c r="N23" s="156"/>
      <c r="O23" s="156"/>
      <c r="P23" s="156"/>
      <c r="Q23" s="156"/>
      <c r="R23" s="157"/>
      <c r="S23" s="157"/>
    </row>
    <row r="24" spans="1:19" ht="13.5" customHeight="1" x14ac:dyDescent="0.2">
      <c r="A24" s="25">
        <v>6650</v>
      </c>
      <c r="B24" s="25" t="s">
        <v>84</v>
      </c>
      <c r="C24" s="26">
        <v>1303826</v>
      </c>
      <c r="D24" s="26">
        <v>1040274</v>
      </c>
      <c r="E24" s="26">
        <f t="shared" si="0"/>
        <v>2344100</v>
      </c>
      <c r="F24" s="26">
        <v>250419</v>
      </c>
      <c r="G24" s="26">
        <v>-2827</v>
      </c>
      <c r="H24" s="26"/>
      <c r="I24" s="26">
        <f>E24-SUM(F24:H24)</f>
        <v>2096508</v>
      </c>
      <c r="J24"/>
      <c r="K24" s="156"/>
      <c r="L24" s="156"/>
      <c r="M24" s="156"/>
      <c r="N24" s="156"/>
      <c r="O24" s="156"/>
      <c r="P24" s="156"/>
      <c r="Q24" s="156"/>
      <c r="R24" s="157"/>
      <c r="S24" s="157"/>
    </row>
    <row r="25" spans="1:19" ht="13.5" customHeight="1" x14ac:dyDescent="0.2">
      <c r="A25" s="25">
        <v>6620</v>
      </c>
      <c r="B25" s="25" t="s">
        <v>68</v>
      </c>
      <c r="C25" s="26">
        <v>3991502</v>
      </c>
      <c r="D25" s="26">
        <v>2625005</v>
      </c>
      <c r="E25" s="26">
        <f t="shared" si="0"/>
        <v>6616507</v>
      </c>
      <c r="F25" s="26">
        <v>613518</v>
      </c>
      <c r="G25" s="26">
        <v>35472</v>
      </c>
      <c r="H25" s="26"/>
      <c r="I25" s="26">
        <f>E25-SUM(F25:H25)</f>
        <v>5967517</v>
      </c>
      <c r="J25"/>
      <c r="K25" s="156"/>
      <c r="L25" s="156"/>
      <c r="M25" s="156"/>
      <c r="N25" s="156"/>
      <c r="O25" s="156"/>
      <c r="P25" s="156"/>
      <c r="Q25" s="156"/>
      <c r="R25" s="157"/>
      <c r="S25" s="157"/>
    </row>
    <row r="26" spans="1:19" ht="13.5" customHeight="1" x14ac:dyDescent="0.2">
      <c r="A26" s="25">
        <v>7005</v>
      </c>
      <c r="B26" s="25" t="s">
        <v>85</v>
      </c>
      <c r="C26" s="26">
        <v>715351</v>
      </c>
      <c r="D26" s="26">
        <v>466136</v>
      </c>
      <c r="E26" s="26">
        <f t="shared" si="0"/>
        <v>1181487</v>
      </c>
      <c r="F26" s="26">
        <v>20677</v>
      </c>
      <c r="G26" s="26">
        <v>-1550</v>
      </c>
      <c r="H26" s="26"/>
      <c r="I26" s="26">
        <f>E26-SUM(F26:H26)</f>
        <v>1162360</v>
      </c>
      <c r="J26"/>
      <c r="K26" s="156"/>
      <c r="L26" s="156"/>
      <c r="M26" s="156"/>
      <c r="N26" s="156"/>
      <c r="O26" s="156"/>
      <c r="P26" s="156"/>
      <c r="Q26" s="156"/>
      <c r="R26" s="157"/>
      <c r="S26" s="157"/>
    </row>
    <row r="27" spans="1:19" ht="13.5" customHeight="1" x14ac:dyDescent="0.2">
      <c r="A27" s="25">
        <v>6630</v>
      </c>
      <c r="B27" s="25" t="s">
        <v>69</v>
      </c>
      <c r="C27" s="26">
        <v>1390938</v>
      </c>
      <c r="D27" s="26">
        <v>969448</v>
      </c>
      <c r="E27" s="26">
        <f t="shared" si="0"/>
        <v>2360386</v>
      </c>
      <c r="F27" s="26">
        <v>133330</v>
      </c>
      <c r="G27" s="26">
        <v>11683</v>
      </c>
      <c r="H27" s="26">
        <v>-10920</v>
      </c>
      <c r="I27" s="26">
        <f>E27-SUM(F27:H27)</f>
        <v>2226293</v>
      </c>
      <c r="J27"/>
      <c r="K27" s="156"/>
      <c r="L27" s="156"/>
      <c r="M27" s="156"/>
      <c r="N27" s="156"/>
      <c r="O27" s="156"/>
      <c r="P27" s="156"/>
      <c r="Q27" s="156"/>
      <c r="R27" s="157"/>
      <c r="S27" s="157"/>
    </row>
    <row r="28" spans="1:19" ht="13.5" customHeight="1" x14ac:dyDescent="0.2">
      <c r="A28" s="25">
        <v>7603</v>
      </c>
      <c r="B28" s="25" t="s">
        <v>15</v>
      </c>
      <c r="C28" s="26">
        <v>253811</v>
      </c>
      <c r="D28" s="26">
        <v>132113</v>
      </c>
      <c r="E28" s="26">
        <f t="shared" si="0"/>
        <v>385924</v>
      </c>
      <c r="F28" s="26">
        <v>541</v>
      </c>
      <c r="G28" s="26">
        <v>-2494</v>
      </c>
      <c r="H28" s="26"/>
      <c r="I28" s="26">
        <f t="shared" si="1"/>
        <v>387877</v>
      </c>
      <c r="J28"/>
      <c r="K28" s="156"/>
      <c r="L28" s="156"/>
      <c r="M28" s="156"/>
      <c r="N28" s="156"/>
      <c r="O28" s="156"/>
      <c r="P28" s="156"/>
      <c r="Q28" s="156"/>
      <c r="R28" s="157"/>
      <c r="S28" s="157"/>
    </row>
    <row r="29" spans="1:19" ht="13.5" customHeight="1" x14ac:dyDescent="0.2">
      <c r="A29" s="25">
        <v>8001</v>
      </c>
      <c r="B29" s="25" t="s">
        <v>46</v>
      </c>
      <c r="C29" s="26">
        <v>2356498</v>
      </c>
      <c r="D29" s="26">
        <v>1777503</v>
      </c>
      <c r="E29" s="26">
        <f t="shared" si="0"/>
        <v>4134001</v>
      </c>
      <c r="F29" s="26">
        <v>365625</v>
      </c>
      <c r="G29" s="26">
        <v>-3587</v>
      </c>
      <c r="H29" s="26"/>
      <c r="I29" s="27">
        <f>E29-SUM(F29:H29)</f>
        <v>3771963</v>
      </c>
      <c r="J29"/>
      <c r="K29" s="156"/>
      <c r="L29" s="156"/>
      <c r="M29" s="156"/>
      <c r="N29" s="156"/>
      <c r="O29" s="156"/>
      <c r="P29" s="156"/>
      <c r="Q29" s="156"/>
      <c r="R29" s="157"/>
      <c r="S29" s="157"/>
    </row>
    <row r="30" spans="1:19" ht="13.5" customHeight="1" x14ac:dyDescent="0.2">
      <c r="A30" s="25">
        <v>8003</v>
      </c>
      <c r="B30" s="25" t="s">
        <v>16</v>
      </c>
      <c r="C30" s="26">
        <v>687282</v>
      </c>
      <c r="D30" s="26">
        <v>383756</v>
      </c>
      <c r="E30" s="26">
        <f t="shared" si="0"/>
        <v>1071038</v>
      </c>
      <c r="F30" s="26">
        <v>72726</v>
      </c>
      <c r="G30" s="26">
        <v>-1526</v>
      </c>
      <c r="H30" s="26"/>
      <c r="I30" s="27">
        <f t="shared" si="1"/>
        <v>999838</v>
      </c>
      <c r="J30"/>
      <c r="K30" s="156"/>
      <c r="L30" s="156"/>
      <c r="M30" s="156"/>
      <c r="N30" s="156"/>
      <c r="O30" s="156"/>
      <c r="P30" s="156"/>
      <c r="Q30" s="156"/>
      <c r="R30" s="157"/>
      <c r="S30" s="157"/>
    </row>
    <row r="31" spans="1:19" ht="13.5" customHeight="1" x14ac:dyDescent="0.2">
      <c r="A31" s="25">
        <v>8005</v>
      </c>
      <c r="B31" s="25" t="s">
        <v>17</v>
      </c>
      <c r="C31" s="26">
        <v>219939</v>
      </c>
      <c r="D31" s="26">
        <v>49091</v>
      </c>
      <c r="E31" s="26">
        <f t="shared" si="0"/>
        <v>269030</v>
      </c>
      <c r="F31" s="26">
        <v>161</v>
      </c>
      <c r="G31" s="26">
        <v>-475</v>
      </c>
      <c r="H31" s="26"/>
      <c r="I31" s="27">
        <f t="shared" si="1"/>
        <v>269344</v>
      </c>
      <c r="J31"/>
      <c r="K31" s="156"/>
      <c r="L31" s="156"/>
      <c r="M31" s="156"/>
      <c r="N31" s="156"/>
      <c r="O31" s="156"/>
      <c r="P31" s="156"/>
      <c r="Q31" s="156"/>
      <c r="R31" s="157"/>
      <c r="S31" s="157"/>
    </row>
    <row r="32" spans="1:19" ht="13.5" customHeight="1" x14ac:dyDescent="0.2">
      <c r="A32" s="144"/>
      <c r="B32" s="144"/>
      <c r="C32" s="27"/>
      <c r="D32" s="27"/>
      <c r="E32" s="27"/>
      <c r="F32" s="26"/>
      <c r="G32" s="26"/>
      <c r="H32" s="27"/>
      <c r="I32" s="27"/>
      <c r="J32" s="9"/>
      <c r="K32" s="157"/>
      <c r="L32" s="158"/>
      <c r="M32" s="158"/>
      <c r="N32" s="158"/>
      <c r="O32" s="9"/>
      <c r="P32" s="9"/>
      <c r="Q32" s="9"/>
      <c r="R32" s="9"/>
      <c r="S32" s="9"/>
    </row>
    <row r="33" spans="1:19" ht="13.5" customHeight="1" x14ac:dyDescent="0.2">
      <c r="A33" s="144"/>
      <c r="B33" s="144"/>
      <c r="C33" s="26"/>
      <c r="D33" s="26"/>
      <c r="E33" s="27"/>
      <c r="F33" s="26"/>
      <c r="G33" s="26"/>
      <c r="H33" s="27"/>
      <c r="I33" s="27"/>
      <c r="J33" s="9"/>
      <c r="K33" s="157"/>
      <c r="L33" s="158"/>
      <c r="M33" s="158"/>
      <c r="N33" s="158"/>
      <c r="O33" s="9"/>
      <c r="P33" s="9"/>
      <c r="Q33" s="9"/>
      <c r="R33" s="9"/>
      <c r="S33" s="9"/>
    </row>
    <row r="34" spans="1:19" ht="13.5" customHeight="1" x14ac:dyDescent="0.2">
      <c r="A34" s="25"/>
      <c r="B34"/>
      <c r="C34" s="27"/>
      <c r="D34" s="27"/>
      <c r="E34" s="27"/>
      <c r="F34" s="27"/>
      <c r="G34" s="27"/>
      <c r="H34" s="27"/>
      <c r="I34" s="27"/>
      <c r="J34" s="9"/>
      <c r="K34" s="157"/>
      <c r="L34" s="158"/>
      <c r="M34" s="158"/>
      <c r="N34" s="158"/>
      <c r="O34" s="9"/>
      <c r="P34" s="9"/>
      <c r="Q34" s="9"/>
      <c r="R34" s="9"/>
      <c r="S34" s="9"/>
    </row>
    <row r="35" spans="1:19" ht="13.5" customHeight="1" x14ac:dyDescent="0.2">
      <c r="A35" s="28"/>
      <c r="B35" s="28"/>
      <c r="C35" s="29"/>
      <c r="D35" s="29"/>
      <c r="E35" s="29"/>
      <c r="F35" s="29"/>
      <c r="G35" s="27"/>
      <c r="H35" s="27"/>
      <c r="I35" s="29"/>
      <c r="J35" s="9"/>
      <c r="K35" s="157"/>
      <c r="L35" s="158"/>
      <c r="M35" s="158"/>
      <c r="N35" s="158"/>
      <c r="O35" s="9"/>
      <c r="P35" s="9"/>
      <c r="Q35" s="9"/>
      <c r="R35" s="9"/>
      <c r="S35" s="9"/>
    </row>
    <row r="36" spans="1:19" ht="13.5" customHeight="1" x14ac:dyDescent="0.2">
      <c r="A36" s="63"/>
      <c r="B36" s="30" t="s">
        <v>26</v>
      </c>
      <c r="C36" s="31">
        <f>SUM(C5:C35)</f>
        <v>37414182</v>
      </c>
      <c r="D36" s="31">
        <f>SUM(D5:D35)</f>
        <v>26132858</v>
      </c>
      <c r="E36" s="31">
        <f>SUM(E5:E35)</f>
        <v>63547040</v>
      </c>
      <c r="F36" s="31">
        <f>SUM(F5:F35)</f>
        <v>5343652</v>
      </c>
      <c r="G36" s="88">
        <v>0</v>
      </c>
      <c r="H36" s="88">
        <f>SUM(H5:H35)</f>
        <v>-10920</v>
      </c>
      <c r="I36" s="31">
        <f>SUM(I5:I35)</f>
        <v>58214312</v>
      </c>
      <c r="J36" s="9"/>
      <c r="K36" s="33"/>
      <c r="L36" s="33"/>
      <c r="M36" s="9"/>
      <c r="N36" s="9"/>
      <c r="O36" s="9"/>
      <c r="P36" s="9"/>
      <c r="Q36" s="9"/>
      <c r="R36" s="9"/>
      <c r="S36" s="9"/>
    </row>
    <row r="37" spans="1:19" ht="13.5" customHeight="1" x14ac:dyDescent="0.2">
      <c r="A37" s="32"/>
      <c r="B37" s="18"/>
      <c r="C37" s="33"/>
      <c r="D37" s="33"/>
      <c r="E37" s="33"/>
      <c r="F37" s="33"/>
      <c r="G37" s="33"/>
      <c r="H37" s="33"/>
      <c r="I37" s="33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3.5" customHeight="1" x14ac:dyDescent="0.2">
      <c r="A38" s="32"/>
      <c r="B38" s="34" t="s">
        <v>40</v>
      </c>
      <c r="C38" s="35">
        <f>SUM(C5:C14)</f>
        <v>13769270</v>
      </c>
      <c r="D38" s="35">
        <f t="shared" ref="D38:I38" si="2">SUM(D5:D14)</f>
        <v>8442114</v>
      </c>
      <c r="E38" s="35">
        <f t="shared" si="2"/>
        <v>22211384</v>
      </c>
      <c r="F38" s="35">
        <f t="shared" si="2"/>
        <v>1913791</v>
      </c>
      <c r="G38" s="35">
        <f t="shared" si="2"/>
        <v>-34951</v>
      </c>
      <c r="H38" s="35">
        <f t="shared" si="2"/>
        <v>0</v>
      </c>
      <c r="I38" s="36">
        <f t="shared" si="2"/>
        <v>20332544</v>
      </c>
      <c r="J38" s="9"/>
      <c r="K38" s="59"/>
      <c r="L38" s="9"/>
      <c r="M38" s="9"/>
      <c r="N38" s="9"/>
      <c r="O38" s="9"/>
      <c r="P38" s="9"/>
      <c r="Q38" s="9"/>
      <c r="R38" s="9"/>
      <c r="S38" s="9"/>
    </row>
    <row r="39" spans="1:19" ht="13.5" customHeight="1" x14ac:dyDescent="0.2">
      <c r="A39" s="32"/>
      <c r="B39" s="37" t="s">
        <v>41</v>
      </c>
      <c r="C39" s="38">
        <f>SUM(C15:C16)</f>
        <v>4618927</v>
      </c>
      <c r="D39" s="38">
        <f t="shared" ref="D39:I39" si="3">SUM(D15:D16)</f>
        <v>3038250</v>
      </c>
      <c r="E39" s="38">
        <f t="shared" si="3"/>
        <v>7657177</v>
      </c>
      <c r="F39" s="38">
        <f t="shared" si="3"/>
        <v>733042</v>
      </c>
      <c r="G39" s="38">
        <f t="shared" si="3"/>
        <v>-77039</v>
      </c>
      <c r="H39" s="38">
        <f t="shared" si="3"/>
        <v>0</v>
      </c>
      <c r="I39" s="39">
        <f t="shared" si="3"/>
        <v>7001174</v>
      </c>
      <c r="J39" s="9"/>
      <c r="K39" s="59"/>
      <c r="L39" s="9"/>
      <c r="M39" s="9"/>
      <c r="N39" s="9"/>
      <c r="O39" s="9"/>
      <c r="P39" s="9"/>
      <c r="Q39" s="9"/>
      <c r="R39" s="9"/>
      <c r="S39" s="9"/>
    </row>
    <row r="40" spans="1:19" ht="13.5" customHeight="1" x14ac:dyDescent="0.2">
      <c r="A40" s="32"/>
      <c r="B40" s="37" t="s">
        <v>42</v>
      </c>
      <c r="C40" s="38">
        <f>SUM(C17:C22)</f>
        <v>7460083</v>
      </c>
      <c r="D40" s="38">
        <f t="shared" ref="D40:I40" si="4">SUM(D17:D22)</f>
        <v>6787633</v>
      </c>
      <c r="E40" s="38">
        <f t="shared" si="4"/>
        <v>14247716</v>
      </c>
      <c r="F40" s="38">
        <f t="shared" si="4"/>
        <v>1218903</v>
      </c>
      <c r="G40" s="38">
        <f t="shared" si="4"/>
        <v>78675</v>
      </c>
      <c r="H40" s="38">
        <f>SUM(H17:H22)</f>
        <v>0</v>
      </c>
      <c r="I40" s="39">
        <f t="shared" si="4"/>
        <v>12950138</v>
      </c>
      <c r="J40" s="9"/>
      <c r="K40" s="59"/>
      <c r="L40" s="9"/>
      <c r="M40" s="9"/>
      <c r="N40" s="9"/>
      <c r="O40" s="9"/>
      <c r="P40" s="9"/>
      <c r="Q40" s="9"/>
      <c r="R40" s="9"/>
      <c r="S40" s="9"/>
    </row>
    <row r="41" spans="1:19" ht="13.5" customHeight="1" x14ac:dyDescent="0.2">
      <c r="A41" s="32"/>
      <c r="B41" s="37" t="s">
        <v>43</v>
      </c>
      <c r="C41" s="38">
        <f t="shared" ref="C41:I41" si="5">SUM(C23:C27)</f>
        <v>8048372</v>
      </c>
      <c r="D41" s="38">
        <f t="shared" si="5"/>
        <v>5522398</v>
      </c>
      <c r="E41" s="38">
        <f t="shared" si="5"/>
        <v>13570770</v>
      </c>
      <c r="F41" s="38">
        <f t="shared" si="5"/>
        <v>1038863</v>
      </c>
      <c r="G41" s="38">
        <f t="shared" si="5"/>
        <v>41393</v>
      </c>
      <c r="H41" s="38">
        <f>SUM(H23:H27)</f>
        <v>-10920</v>
      </c>
      <c r="I41" s="39">
        <f t="shared" si="5"/>
        <v>12501434</v>
      </c>
      <c r="J41" s="9"/>
      <c r="K41" s="59"/>
      <c r="L41" s="9"/>
      <c r="M41" s="9"/>
      <c r="N41" s="9"/>
      <c r="O41" s="9"/>
      <c r="P41" s="9"/>
      <c r="Q41" s="9"/>
      <c r="R41" s="9"/>
      <c r="S41" s="9"/>
    </row>
    <row r="42" spans="1:19" ht="13.5" customHeight="1" x14ac:dyDescent="0.2">
      <c r="A42" s="40"/>
      <c r="B42" s="41" t="s">
        <v>44</v>
      </c>
      <c r="C42" s="42">
        <f t="shared" ref="C42:I42" si="6">SUM(C28:C31)</f>
        <v>3517530</v>
      </c>
      <c r="D42" s="42">
        <f t="shared" si="6"/>
        <v>2342463</v>
      </c>
      <c r="E42" s="42">
        <f t="shared" si="6"/>
        <v>5859993</v>
      </c>
      <c r="F42" s="42">
        <f t="shared" si="6"/>
        <v>439053</v>
      </c>
      <c r="G42" s="42">
        <f t="shared" si="6"/>
        <v>-8082</v>
      </c>
      <c r="H42" s="42">
        <f t="shared" si="6"/>
        <v>0</v>
      </c>
      <c r="I42" s="43">
        <f t="shared" si="6"/>
        <v>5429022</v>
      </c>
      <c r="J42" s="9"/>
      <c r="K42" s="59"/>
      <c r="L42" s="9"/>
      <c r="M42" s="9"/>
      <c r="N42" s="9"/>
      <c r="O42" s="9"/>
      <c r="P42" s="9"/>
      <c r="Q42" s="9"/>
      <c r="R42" s="9"/>
      <c r="S42" s="9"/>
    </row>
    <row r="43" spans="1:19" ht="13.5" customHeight="1" x14ac:dyDescent="0.2">
      <c r="A43" s="40"/>
      <c r="B43" s="30" t="s">
        <v>26</v>
      </c>
      <c r="C43" s="44">
        <f>SUM(C38:C42)</f>
        <v>37414182</v>
      </c>
      <c r="D43" s="51">
        <f>SUM(D38:D42)</f>
        <v>26132858</v>
      </c>
      <c r="E43" s="44">
        <f>SUM(E38:E42)</f>
        <v>63547040</v>
      </c>
      <c r="F43" s="44">
        <f>SUM(F38:F42)</f>
        <v>5343652</v>
      </c>
      <c r="G43" s="44">
        <v>0</v>
      </c>
      <c r="H43" s="44">
        <f>SUM(H38:H42)</f>
        <v>-10920</v>
      </c>
      <c r="I43" s="45">
        <f>SUM(I38:I42)</f>
        <v>58214312</v>
      </c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3.5" customHeight="1" x14ac:dyDescent="0.2">
      <c r="J44" s="9"/>
      <c r="K44" s="9"/>
      <c r="L44" s="9"/>
    </row>
    <row r="45" spans="1:19" ht="13.5" customHeight="1" x14ac:dyDescent="0.2">
      <c r="J45" s="9"/>
      <c r="K45" s="9"/>
      <c r="L45" s="9"/>
    </row>
    <row r="46" spans="1:19" ht="13.5" customHeight="1" x14ac:dyDescent="0.2"/>
    <row r="47" spans="1:19" ht="13.5" customHeight="1" x14ac:dyDescent="0.2"/>
    <row r="48" spans="1:19" ht="13.5" customHeight="1" x14ac:dyDescent="0.2"/>
    <row r="49" ht="13.5" customHeight="1" x14ac:dyDescent="0.2"/>
    <row r="50" ht="13.5" customHeight="1" x14ac:dyDescent="0.2"/>
    <row r="5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59" orientation="landscape" r:id="rId1"/>
  <headerFooter alignWithMargins="0">
    <oddHeader>&amp;CSide &amp;P / &amp;N</oddHeader>
  </headerFooter>
  <ignoredErrors>
    <ignoredError sqref="C38:I39 C40:G40 I40 C41:H4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Normal="100" workbookViewId="0"/>
  </sheetViews>
  <sheetFormatPr defaultColWidth="8.85546875" defaultRowHeight="12" x14ac:dyDescent="0.2"/>
  <cols>
    <col min="1" max="1" width="8.5703125" style="1" customWidth="1"/>
    <col min="2" max="2" width="39.28515625" style="1" customWidth="1"/>
    <col min="3" max="8" width="12.85546875" style="1" customWidth="1"/>
    <col min="9" max="16384" width="8.85546875" style="1"/>
  </cols>
  <sheetData>
    <row r="1" spans="1:13" ht="15.75" x14ac:dyDescent="0.25">
      <c r="A1" s="8" t="str">
        <f>'Skema1-7_2011'!A1</f>
        <v xml:space="preserve">Endelig version -21. februar 2014 </v>
      </c>
    </row>
    <row r="2" spans="1:13" ht="13.5" customHeight="1" x14ac:dyDescent="0.2">
      <c r="A2" s="21" t="s">
        <v>80</v>
      </c>
    </row>
    <row r="3" spans="1:13" ht="13.5" customHeight="1" x14ac:dyDescent="0.2">
      <c r="A3" s="19" t="s">
        <v>62</v>
      </c>
    </row>
    <row r="4" spans="1:13" ht="58.5" customHeight="1" x14ac:dyDescent="0.2">
      <c r="A4" s="61" t="s">
        <v>18</v>
      </c>
      <c r="B4" s="61" t="s">
        <v>0</v>
      </c>
      <c r="C4" s="12" t="s">
        <v>37</v>
      </c>
      <c r="D4" s="12" t="s">
        <v>36</v>
      </c>
      <c r="E4" s="12" t="s">
        <v>49</v>
      </c>
      <c r="F4" s="12" t="s">
        <v>33</v>
      </c>
      <c r="G4" s="12" t="s">
        <v>38</v>
      </c>
      <c r="H4" s="12" t="s">
        <v>45</v>
      </c>
      <c r="K4" s="65"/>
      <c r="L4" s="65"/>
      <c r="M4" s="65"/>
    </row>
    <row r="5" spans="1:13" ht="13.5" customHeight="1" x14ac:dyDescent="0.2">
      <c r="A5" s="107">
        <v>1301</v>
      </c>
      <c r="B5" s="107" t="s">
        <v>1</v>
      </c>
      <c r="C5" s="89">
        <f>IF(DRG_11!C5=0,"-",DRG_12!C5/DRG_11!C5*100-100)</f>
        <v>3.3540619383280585</v>
      </c>
      <c r="D5" s="89">
        <f>IF(DRG_11!D5=0,"-",DRG_12!D5/DRG_11!D5*100-100)</f>
        <v>4.1509509687302852</v>
      </c>
      <c r="E5" s="89">
        <f>IF(DRG_11!E5=0,"-",DRG_12!E5/DRG_11!E5*100-100)</f>
        <v>3.6378551265413392</v>
      </c>
      <c r="F5" s="89">
        <f>IF(DRG_11!F5=0,"-",DRG_12!F5/DRG_11!F5*100-100)</f>
        <v>3.1569441069076589</v>
      </c>
      <c r="G5" s="89">
        <f>IF(DRG_12!G5=0,"-",DRG_12!G5/DRG_11!G5*100-100)</f>
        <v>-52.427775844065437</v>
      </c>
      <c r="H5" s="26">
        <f>IF(DRG_11!I5=0,"-",DRG_12!I5/DRG_11!I5*100-100)</f>
        <v>3.4746957532283034</v>
      </c>
      <c r="J5" s="22"/>
      <c r="K5" s="65"/>
      <c r="L5" s="65"/>
      <c r="M5" s="65"/>
    </row>
    <row r="6" spans="1:13" ht="13.5" customHeight="1" x14ac:dyDescent="0.2">
      <c r="A6" s="25">
        <v>1309</v>
      </c>
      <c r="B6" s="25" t="s">
        <v>2</v>
      </c>
      <c r="C6" s="89">
        <f>IF(DRG_11!C6=0,"-",DRG_12!C6/DRG_11!C6*100-100)</f>
        <v>4.8133933082351348</v>
      </c>
      <c r="D6" s="89">
        <f>IF(DRG_11!D6=0,"-",DRG_12!D6/DRG_11!D6*100-100)</f>
        <v>4.7705265369731649</v>
      </c>
      <c r="E6" s="89">
        <f>IF(DRG_11!E6=0,"-",DRG_12!E6/DRG_11!E6*100-100)</f>
        <v>4.7997797883521258</v>
      </c>
      <c r="F6" s="89">
        <f>IF(DRG_11!F6=0,"-",DRG_12!F6/DRG_11!F6*100-100)</f>
        <v>-10.680023202891448</v>
      </c>
      <c r="G6" s="89">
        <f>IF(DRG_12!G6=0,"-",DRG_12!G6/DRG_11!G6*100-100)</f>
        <v>-60.842521911224203</v>
      </c>
      <c r="H6" s="26">
        <f>IF(DRG_11!I6=0,"-",DRG_12!I6/DRG_11!I6*100-100)</f>
        <v>5.0039675231514593</v>
      </c>
      <c r="J6" s="22"/>
      <c r="K6" s="65"/>
      <c r="L6" s="65"/>
      <c r="M6" s="65"/>
    </row>
    <row r="7" spans="1:13" ht="13.5" customHeight="1" x14ac:dyDescent="0.2">
      <c r="A7" s="25">
        <v>1330</v>
      </c>
      <c r="B7" s="25" t="s">
        <v>3</v>
      </c>
      <c r="C7" s="89">
        <f>IF(DRG_11!C7=0,"-",DRG_12!C7/DRG_11!C7*100-100)</f>
        <v>2.065444275932137</v>
      </c>
      <c r="D7" s="89">
        <f>IF(DRG_11!D7=0,"-",DRG_12!D7/DRG_11!D7*100-100)</f>
        <v>-0.71910343028304169</v>
      </c>
      <c r="E7" s="89">
        <f>IF(DRG_11!E7=0,"-",DRG_12!E7/DRG_11!E7*100-100)</f>
        <v>1.2262489457223609</v>
      </c>
      <c r="F7" s="89">
        <f>IF(DRG_11!F7=0,"-",DRG_12!F7/DRG_11!F7*100-100)</f>
        <v>-3.166986564299421</v>
      </c>
      <c r="G7" s="89">
        <f>IF(DRG_12!G7=0,"-",DRG_12!G7/DRG_11!G7*100-100)</f>
        <v>-53.594629709831096</v>
      </c>
      <c r="H7" s="26">
        <f>IF(DRG_11!I7=0,"-",DRG_12!I7/DRG_11!I7*100-100)</f>
        <v>2.2619341550055481</v>
      </c>
      <c r="J7" s="22"/>
      <c r="K7" s="65"/>
      <c r="L7" s="65"/>
      <c r="M7" s="65"/>
    </row>
    <row r="8" spans="1:13" ht="13.5" customHeight="1" x14ac:dyDescent="0.2">
      <c r="A8" s="25">
        <v>1351</v>
      </c>
      <c r="B8" s="25" t="s">
        <v>4</v>
      </c>
      <c r="C8" s="89">
        <f>IF(DRG_11!C8=0,"-",DRG_12!C8/DRG_11!C8*100-100)</f>
        <v>14.779115244715911</v>
      </c>
      <c r="D8" s="89">
        <f>IF(DRG_11!D8=0,"-",DRG_12!D8/DRG_11!D8*100-100)</f>
        <v>-6.3615300643838992</v>
      </c>
      <c r="E8" s="89">
        <f>IF(DRG_11!E8=0,"-",DRG_12!E8/DRG_11!E8*100-100)</f>
        <v>9.4007793127878188</v>
      </c>
      <c r="F8" s="89">
        <f>IF(DRG_11!F8=0,"-",DRG_12!F8/DRG_11!F8*100-100)</f>
        <v>48.81355932203391</v>
      </c>
      <c r="G8" s="89">
        <f>IF(DRG_12!G8=0,"-",DRG_12!G8/DRG_11!G8*100-100)</f>
        <v>-57.659434582511501</v>
      </c>
      <c r="H8" s="26">
        <f>IF(DRG_11!I8=0,"-",DRG_12!I8/DRG_11!I8*100-100)</f>
        <v>9.07989528411386</v>
      </c>
      <c r="J8" s="22"/>
      <c r="K8" s="65"/>
      <c r="L8" s="65"/>
      <c r="M8" s="65"/>
    </row>
    <row r="9" spans="1:13" ht="13.5" customHeight="1" x14ac:dyDescent="0.2">
      <c r="A9" s="25">
        <v>1401</v>
      </c>
      <c r="B9" s="25" t="s">
        <v>5</v>
      </c>
      <c r="C9" s="89">
        <f>IF(DRG_11!C9=0,"-",DRG_12!C9/DRG_11!C9*100-100)</f>
        <v>-0.3541974470722522</v>
      </c>
      <c r="D9" s="89">
        <f>IF(DRG_11!D9=0,"-",DRG_12!D9/DRG_11!D9*100-100)</f>
        <v>4.8282509104440265</v>
      </c>
      <c r="E9" s="89">
        <f>IF(DRG_11!E9=0,"-",DRG_12!E9/DRG_11!E9*100-100)</f>
        <v>1.8073201107773826</v>
      </c>
      <c r="F9" s="89">
        <f>IF(DRG_11!F9=0,"-",DRG_12!F9/DRG_11!F9*100-100)</f>
        <v>7.182838249459806</v>
      </c>
      <c r="G9" s="89">
        <f>IF(DRG_12!G9=0,"-",DRG_12!G9/DRG_11!G9*100-100)</f>
        <v>-63.040980467253924</v>
      </c>
      <c r="H9" s="26">
        <f>IF(DRG_11!I9=0,"-",DRG_12!I9/DRG_11!I9*100-100)</f>
        <v>0.98936603593354278</v>
      </c>
      <c r="J9" s="22"/>
      <c r="K9" s="65"/>
      <c r="L9" s="65"/>
      <c r="M9" s="65"/>
    </row>
    <row r="10" spans="1:13" ht="13.5" customHeight="1" x14ac:dyDescent="0.2">
      <c r="A10" s="25">
        <v>1501</v>
      </c>
      <c r="B10" s="25" t="s">
        <v>6</v>
      </c>
      <c r="C10" s="89">
        <f>IF(DRG_11!C10=0,"-",DRG_12!C10/DRG_11!C10*100-100)</f>
        <v>-1.621638271145315</v>
      </c>
      <c r="D10" s="89">
        <f>IF(DRG_11!D10=0,"-",DRG_12!D10/DRG_11!D10*100-100)</f>
        <v>5.9775450255637281</v>
      </c>
      <c r="E10" s="89">
        <f>IF(DRG_11!E10=0,"-",DRG_12!E10/DRG_11!E10*100-100)</f>
        <v>1.7128268105872024</v>
      </c>
      <c r="F10" s="89">
        <f>IF(DRG_11!F10=0,"-",DRG_12!F10/DRG_11!F10*100-100)</f>
        <v>17.61601474093213</v>
      </c>
      <c r="G10" s="89">
        <f>IF(DRG_12!G10=0,"-",DRG_12!G10/DRG_11!G10*100-100)</f>
        <v>-73.923303834808252</v>
      </c>
      <c r="H10" s="26">
        <f>IF(DRG_11!I10=0,"-",DRG_12!I10/DRG_11!I10*100-100)</f>
        <v>0.80060073560792944</v>
      </c>
      <c r="J10" s="22"/>
      <c r="K10" s="65"/>
      <c r="L10" s="65"/>
      <c r="M10" s="65"/>
    </row>
    <row r="11" spans="1:13" ht="13.5" customHeight="1" x14ac:dyDescent="0.2">
      <c r="A11" s="25">
        <v>1502</v>
      </c>
      <c r="B11" s="25" t="s">
        <v>7</v>
      </c>
      <c r="C11" s="89">
        <f>IF(DRG_11!C11=0,"-",DRG_12!C11/DRG_11!C11*100-100)</f>
        <v>14.049667636820587</v>
      </c>
      <c r="D11" s="89">
        <f>IF(DRG_11!D11=0,"-",DRG_12!D11/DRG_11!D11*100-100)</f>
        <v>18.205929399740768</v>
      </c>
      <c r="E11" s="89">
        <f>IF(DRG_11!E11=0,"-",DRG_12!E11/DRG_11!E11*100-100)</f>
        <v>16.001952791698272</v>
      </c>
      <c r="F11" s="89">
        <f>IF(DRG_11!F11=0,"-",DRG_12!F11/DRG_11!F11*100-100)</f>
        <v>26.553169222577694</v>
      </c>
      <c r="G11" s="89">
        <f>IF(DRG_12!G11=0,"-",DRG_12!G11/DRG_11!G11*100-100)</f>
        <v>75.260323159784576</v>
      </c>
      <c r="H11" s="26">
        <f>IF(DRG_11!I11=0,"-",DRG_12!I11/DRG_11!I11*100-100)</f>
        <v>14.461050708283835</v>
      </c>
      <c r="J11" s="22"/>
      <c r="K11" s="65"/>
      <c r="L11" s="65"/>
      <c r="M11" s="65"/>
    </row>
    <row r="12" spans="1:13" ht="13.5" customHeight="1" x14ac:dyDescent="0.2">
      <c r="A12" s="25">
        <v>1516</v>
      </c>
      <c r="B12" s="25" t="s">
        <v>8</v>
      </c>
      <c r="C12" s="89">
        <f>IF(DRG_11!C12=0,"-",DRG_12!C12/DRG_11!C12*100-100)</f>
        <v>7.2597190088558676</v>
      </c>
      <c r="D12" s="89">
        <f>IF(DRG_11!D12=0,"-",DRG_12!D12/DRG_11!D12*100-100)</f>
        <v>5.7506172429577305</v>
      </c>
      <c r="E12" s="89">
        <f>IF(DRG_11!E12=0,"-",DRG_12!E12/DRG_11!E12*100-100)</f>
        <v>6.566381493190292</v>
      </c>
      <c r="F12" s="89">
        <f>IF(DRG_11!F12=0,"-",DRG_12!F12/DRG_11!F12*100-100)</f>
        <v>7.9263368301011781</v>
      </c>
      <c r="G12" s="89">
        <f>IF(DRG_12!G12=0,"-",DRG_12!G12/DRG_11!G12*100-100)</f>
        <v>-58.600661245643821</v>
      </c>
      <c r="H12" s="26">
        <f>IF(DRG_11!I12=0,"-",DRG_12!I12/DRG_11!I12*100-100)</f>
        <v>6.3567565880342443</v>
      </c>
      <c r="J12" s="22"/>
      <c r="K12" s="65"/>
      <c r="L12" s="65"/>
      <c r="M12" s="65"/>
    </row>
    <row r="13" spans="1:13" ht="13.5" customHeight="1" x14ac:dyDescent="0.2">
      <c r="A13" s="25">
        <v>2000</v>
      </c>
      <c r="B13" s="25" t="s">
        <v>9</v>
      </c>
      <c r="C13" s="89">
        <f>IF(DRG_11!C13=0,"-",DRG_12!C13/DRG_11!C13*100-100)</f>
        <v>3.2975501375490808</v>
      </c>
      <c r="D13" s="89">
        <f>IF(DRG_11!D13=0,"-",DRG_12!D13/DRG_11!D13*100-100)</f>
        <v>4.1975862152533665</v>
      </c>
      <c r="E13" s="89">
        <f>IF(DRG_11!E13=0,"-",DRG_12!E13/DRG_11!E13*100-100)</f>
        <v>3.603975639882151</v>
      </c>
      <c r="F13" s="89">
        <f>IF(DRG_11!F13=0,"-",DRG_12!F13/DRG_11!F13*100-100)</f>
        <v>-0.96549754460566817</v>
      </c>
      <c r="G13" s="89">
        <f>IF(DRG_12!G13=0,"-",DRG_12!G13/DRG_11!G13*100-100)</f>
        <v>-61.157556270096464</v>
      </c>
      <c r="H13" s="26">
        <f>IF(DRG_11!I13=0,"-",DRG_12!I13/DRG_11!I13*100-100)</f>
        <v>3.6808879175832345</v>
      </c>
      <c r="J13" s="22"/>
      <c r="K13" s="65"/>
      <c r="L13" s="65"/>
      <c r="M13" s="65"/>
    </row>
    <row r="14" spans="1:13" ht="13.5" customHeight="1" x14ac:dyDescent="0.2">
      <c r="A14" s="25">
        <v>4001</v>
      </c>
      <c r="B14" s="25" t="s">
        <v>11</v>
      </c>
      <c r="C14" s="89">
        <f>IF(DRG_11!C14=0,"-",DRG_12!C14/DRG_11!C14*100-100)</f>
        <v>6.8392221025598445</v>
      </c>
      <c r="D14" s="89">
        <f>IF(DRG_11!D14=0,"-",DRG_12!D14/DRG_11!D14*100-100)</f>
        <v>5.1226224200728439</v>
      </c>
      <c r="E14" s="89">
        <f>IF(DRG_11!E14=0,"-",DRG_12!E14/DRG_11!E14*100-100)</f>
        <v>6.1695180715282589</v>
      </c>
      <c r="F14" s="89">
        <f>IF(DRG_11!F14=0,"-",DRG_12!F14/DRG_11!F14*100-100)</f>
        <v>3.8087807645932372</v>
      </c>
      <c r="G14" s="89">
        <f>IF(DRG_12!G14=0,"-",DRG_12!G14/DRG_11!G14*100-100)</f>
        <v>-59.638009049773757</v>
      </c>
      <c r="H14" s="26">
        <f>IF(DRG_11!I14=0,"-",DRG_12!I14/DRG_11!I14*100-100)</f>
        <v>6.0396717727170994</v>
      </c>
      <c r="J14" s="22"/>
      <c r="K14" s="65"/>
      <c r="L14" s="65"/>
      <c r="M14" s="65"/>
    </row>
    <row r="15" spans="1:13" ht="13.5" customHeight="1" x14ac:dyDescent="0.2">
      <c r="A15" s="25">
        <v>2500</v>
      </c>
      <c r="B15" s="25" t="s">
        <v>47</v>
      </c>
      <c r="C15" s="90">
        <f>IF(DRG_11!C15=0,"-",DRG_12!C15/DRG_11!C15*100-100)</f>
        <v>-0.76965148367428071</v>
      </c>
      <c r="D15" s="90">
        <f>IF(DRG_11!D15=0,"-",DRG_12!D15/DRG_11!D15*100-100)</f>
        <v>8.748239094172348</v>
      </c>
      <c r="E15" s="90">
        <f>IF(DRG_11!E15=0,"-",DRG_12!E15/DRG_11!E15*100-100)</f>
        <v>2.9271366242984413</v>
      </c>
      <c r="F15" s="90">
        <f>IF(DRG_11!F15=0,"-",DRG_12!F15/DRG_11!F15*100-100)</f>
        <v>22.349616622476745</v>
      </c>
      <c r="G15" s="90">
        <f>IF(DRG_12!G15=0,"-",DRG_12!G15/DRG_11!G15*100-100)</f>
        <v>-10.981135363569024</v>
      </c>
      <c r="H15" s="26">
        <f>IF(DRG_11!I15=0,"-",DRG_12!I15/DRG_11!I15*100-100)</f>
        <v>1.3248652974536128</v>
      </c>
      <c r="J15" s="22"/>
      <c r="K15" s="65"/>
      <c r="L15" s="65"/>
      <c r="M15" s="65"/>
    </row>
    <row r="16" spans="1:13" ht="13.5" customHeight="1" x14ac:dyDescent="0.2">
      <c r="A16" s="25">
        <v>2501</v>
      </c>
      <c r="B16" s="25" t="s">
        <v>10</v>
      </c>
      <c r="C16" s="90">
        <f>IF(DRG_11!C16=0,"-",DRG_12!C16/DRG_11!C16*100-100)</f>
        <v>6.1757057905324615</v>
      </c>
      <c r="D16" s="90">
        <f>IF(DRG_11!D16=0,"-",DRG_12!D16/DRG_11!D16*100-100)</f>
        <v>9.9253286568333579</v>
      </c>
      <c r="E16" s="90">
        <f>IF(DRG_11!E16=0,"-",DRG_12!E16/DRG_11!E16*100-100)</f>
        <v>7.5758334107933933</v>
      </c>
      <c r="F16" s="90">
        <f>IF(DRG_11!F16=0,"-",DRG_12!F16/DRG_11!F16*100-100)</f>
        <v>30.298540604278656</v>
      </c>
      <c r="G16" s="90">
        <f>IF(DRG_12!G16=0,"-",DRG_12!G16/DRG_11!G16*100-100)</f>
        <v>-18.30623306233062</v>
      </c>
      <c r="H16" s="26">
        <f>IF(DRG_11!I16=0,"-",DRG_12!I16/DRG_11!I16*100-100)</f>
        <v>5.5183672740002123</v>
      </c>
      <c r="J16" s="22"/>
      <c r="K16" s="65"/>
      <c r="L16" s="65"/>
      <c r="M16" s="65"/>
    </row>
    <row r="17" spans="1:13" ht="13.5" customHeight="1" x14ac:dyDescent="0.2">
      <c r="A17" s="25">
        <v>4202</v>
      </c>
      <c r="B17" s="25" t="s">
        <v>12</v>
      </c>
      <c r="C17" s="89">
        <f>IF(DRG_11!C17=0,"-",DRG_12!C17/DRG_11!C17*100-100)</f>
        <v>2.1570215190037203</v>
      </c>
      <c r="D17" s="89">
        <f>IF(DRG_11!D17=0,"-",DRG_12!D17/DRG_11!D17*100-100)</f>
        <v>9.3460892976413845</v>
      </c>
      <c r="E17" s="89">
        <f>IF(DRG_11!E17=0,"-",DRG_12!E17/DRG_11!E17*100-100)</f>
        <v>5.2328130304407381</v>
      </c>
      <c r="F17" s="89">
        <f>IF(DRG_11!F17=0,"-",DRG_12!F17/DRG_11!F17*100-100)</f>
        <v>13.639531890457619</v>
      </c>
      <c r="G17" s="89">
        <f>IF(DRG_12!G17=0,"-",DRG_12!G17/DRG_11!G17*100-100)</f>
        <v>24.567056914338707</v>
      </c>
      <c r="H17" s="26">
        <f>IF(DRG_11!I17=0,"-",DRG_12!I17/DRG_11!I17*100-100)</f>
        <v>4.8317163757078276</v>
      </c>
      <c r="J17" s="22"/>
      <c r="K17" s="65"/>
      <c r="L17" s="65"/>
      <c r="M17" s="65"/>
    </row>
    <row r="18" spans="1:13" ht="13.5" customHeight="1" x14ac:dyDescent="0.2">
      <c r="A18" s="25">
        <v>5000</v>
      </c>
      <c r="B18" s="25" t="s">
        <v>48</v>
      </c>
      <c r="C18" s="89">
        <f>IF(DRG_11!C18=0,"-",DRG_12!C18/DRG_11!C18*100-100)</f>
        <v>-3.0018855485485574</v>
      </c>
      <c r="D18" s="89">
        <f>IF(DRG_11!D18=0,"-",DRG_12!D18/DRG_11!D18*100-100)</f>
        <v>2.5876458915086573</v>
      </c>
      <c r="E18" s="89">
        <f>IF(DRG_11!E18=0,"-",DRG_12!E18/DRG_11!E18*100-100)</f>
        <v>-0.40797133024096865</v>
      </c>
      <c r="F18" s="89">
        <f>IF(DRG_11!F18=0,"-",DRG_12!F18/DRG_11!F18*100-100)</f>
        <v>-8.5282623470774723</v>
      </c>
      <c r="G18" s="89">
        <f>IF(DRG_12!G18=0,"-",DRG_12!G18/DRG_11!G18*100-100)</f>
        <v>-0.92117088201310082</v>
      </c>
      <c r="H18" s="26">
        <f>IF(DRG_11!I18=0,"-",DRG_12!I18/DRG_11!I18*100-100)</f>
        <v>0.691500897588611</v>
      </c>
      <c r="J18" s="22"/>
      <c r="K18" s="65"/>
      <c r="L18" s="65"/>
      <c r="M18" s="65"/>
    </row>
    <row r="19" spans="1:13" ht="13.5" customHeight="1" x14ac:dyDescent="0.2">
      <c r="A19" s="25">
        <v>5501</v>
      </c>
      <c r="B19" s="25" t="s">
        <v>13</v>
      </c>
      <c r="C19" s="89">
        <f>IF(DRG_11!C19=0,"-",DRG_12!C19/DRG_11!C19*100-100)</f>
        <v>-1.6544401286977148</v>
      </c>
      <c r="D19" s="89">
        <f>IF(DRG_11!D19=0,"-",DRG_12!D19/DRG_11!D19*100-100)</f>
        <v>6.5675612465649209</v>
      </c>
      <c r="E19" s="89">
        <f>IF(DRG_11!E19=0,"-",DRG_12!E19/DRG_11!E19*100-100)</f>
        <v>1.953447798482614</v>
      </c>
      <c r="F19" s="89">
        <f>IF(DRG_11!F19=0,"-",DRG_12!F19/DRG_11!F19*100-100)</f>
        <v>9.9655705657514631</v>
      </c>
      <c r="G19" s="89">
        <f>IF(DRG_12!G19=0,"-",DRG_12!G19/DRG_11!G19*100-100)</f>
        <v>-62.810327706057592</v>
      </c>
      <c r="H19" s="26">
        <f>IF(DRG_11!I19=0,"-",DRG_12!I19/DRG_11!I19*100-100)</f>
        <v>1.0971976024775358</v>
      </c>
      <c r="J19" s="22"/>
      <c r="K19" s="65"/>
      <c r="L19" s="65"/>
      <c r="M19" s="65"/>
    </row>
    <row r="20" spans="1:13" ht="13.5" customHeight="1" x14ac:dyDescent="0.2">
      <c r="A20" s="25">
        <v>6007</v>
      </c>
      <c r="B20" s="25" t="s">
        <v>14</v>
      </c>
      <c r="C20" s="89">
        <f>IF(DRG_11!C20=0,"-",DRG_12!C20/DRG_11!C20*100-100)</f>
        <v>-3.2306680890123829</v>
      </c>
      <c r="D20" s="89">
        <f>IF(DRG_11!D20=0,"-",DRG_12!D20/DRG_11!D20*100-100)</f>
        <v>3.1661824132518461</v>
      </c>
      <c r="E20" s="89">
        <f>IF(DRG_11!E20=0,"-",DRG_12!E20/DRG_11!E20*100-100)</f>
        <v>-0.78485528731845022</v>
      </c>
      <c r="F20" s="89">
        <f>IF(DRG_11!F20=0,"-",DRG_12!F20/DRG_11!F20*100-100)</f>
        <v>35.671959279799438</v>
      </c>
      <c r="G20" s="89">
        <f>IF(DRG_12!G20=0,"-",DRG_12!G20/DRG_11!G20*100-100)</f>
        <v>-63.748216833095576</v>
      </c>
      <c r="H20" s="26">
        <f>IF(DRG_11!I20=0,"-",DRG_12!I20/DRG_11!I20*100-100)</f>
        <v>-1.6342964806238314</v>
      </c>
      <c r="J20" s="22"/>
      <c r="K20" s="65"/>
      <c r="L20" s="65"/>
      <c r="M20" s="65"/>
    </row>
    <row r="21" spans="1:13" ht="13.5" customHeight="1" x14ac:dyDescent="0.2">
      <c r="A21" s="25">
        <v>6008</v>
      </c>
      <c r="B21" s="25" t="s">
        <v>50</v>
      </c>
      <c r="C21" s="89">
        <f>IF(DRG_11!C21=0,"-",DRG_12!C21/DRG_11!C21*100-100)</f>
        <v>-1.3985796415285705</v>
      </c>
      <c r="D21" s="89">
        <f>IF(DRG_11!D21=0,"-",DRG_12!D21/DRG_11!D21*100-100)</f>
        <v>3.7169574565404986</v>
      </c>
      <c r="E21" s="89">
        <f>IF(DRG_11!E21=0,"-",DRG_12!E21/DRG_11!E21*100-100)</f>
        <v>1.7931696864839921</v>
      </c>
      <c r="F21" s="89">
        <f>IF(DRG_11!F21=0,"-",DRG_12!F21/DRG_11!F21*100-100)</f>
        <v>0.59162741828089338</v>
      </c>
      <c r="G21" s="89">
        <f>IF(DRG_12!G21=0,"-",DRG_12!G21/DRG_11!G21*100-100)</f>
        <v>-59.063404367271772</v>
      </c>
      <c r="H21" s="26">
        <f>IF(DRG_11!I21=0,"-",DRG_12!I21/DRG_11!I21*100-100)</f>
        <v>1.8918652291892926</v>
      </c>
      <c r="J21" s="22"/>
      <c r="K21" s="65"/>
      <c r="L21" s="65"/>
      <c r="M21" s="65"/>
    </row>
    <row r="22" spans="1:13" ht="13.5" customHeight="1" x14ac:dyDescent="0.2">
      <c r="A22" s="25">
        <v>6013</v>
      </c>
      <c r="B22" s="25" t="s">
        <v>63</v>
      </c>
      <c r="C22" s="89">
        <f>IF(DRG_11!C22=0,"-",DRG_12!C22/DRG_11!C22*100-100)</f>
        <v>-35.645483643139428</v>
      </c>
      <c r="D22" s="89">
        <f>IF(DRG_11!D22=0,"-",DRG_12!D22/DRG_11!D22*100-100)</f>
        <v>43.729218272299221</v>
      </c>
      <c r="E22" s="89">
        <f>IF(DRG_11!E22=0,"-",DRG_12!E22/DRG_11!E22*100-100)</f>
        <v>9.9059352368267639</v>
      </c>
      <c r="F22" s="89" t="str">
        <f>IF(DRG_11!F22=0,"-",DRG_12!F22/DRG_11!F22*100-100)</f>
        <v>-</v>
      </c>
      <c r="G22" s="89">
        <f>IF(DRG_12!G22=0,"-",DRG_12!G22/DRG_11!G22*100-100)</f>
        <v>-76.127320954907162</v>
      </c>
      <c r="H22" s="26">
        <f>IF(DRG_11!I22=0,"-",DRG_12!I22/DRG_11!I22*100-100)</f>
        <v>9.6987466942623826</v>
      </c>
      <c r="J22" s="22"/>
      <c r="K22" s="65"/>
      <c r="L22" s="65"/>
      <c r="M22" s="65"/>
    </row>
    <row r="23" spans="1:13" ht="13.5" customHeight="1" x14ac:dyDescent="0.2">
      <c r="A23" s="25">
        <v>6006</v>
      </c>
      <c r="B23" s="25" t="s">
        <v>83</v>
      </c>
      <c r="C23" s="89">
        <f>IF(DRG_11!C23=0,"-",DRG_12!C23/DRG_11!C23*100-100)</f>
        <v>2.4458510345089906</v>
      </c>
      <c r="D23" s="89">
        <f>IF(DRG_11!D23=0,"-",DRG_12!D23/DRG_11!D23*100-100)</f>
        <v>5.0146235980528502</v>
      </c>
      <c r="E23" s="89">
        <f>IF(DRG_11!E23=0,"-",DRG_12!E23/DRG_11!E23*100-100)</f>
        <v>3.4443024246649543</v>
      </c>
      <c r="F23" s="89">
        <f>IF(DRG_11!F23=0,"-",DRG_12!F23/DRG_11!F23*100-100)</f>
        <v>-4.1819347746427269</v>
      </c>
      <c r="G23" s="89">
        <f>IF(DRG_12!G23=0,"-",DRG_12!G23/DRG_11!G23*100-100)</f>
        <v>-61.527777777777779</v>
      </c>
      <c r="H23" s="26">
        <f>IF(DRG_11!I23=0,"-",DRG_12!I23/DRG_11!I23*100-100)</f>
        <v>3.5506691877428267</v>
      </c>
      <c r="J23" s="22"/>
      <c r="K23" s="65"/>
      <c r="L23" s="65"/>
      <c r="M23" s="65"/>
    </row>
    <row r="24" spans="1:13" ht="13.5" customHeight="1" x14ac:dyDescent="0.2">
      <c r="A24" s="25">
        <v>6650</v>
      </c>
      <c r="B24" s="25" t="s">
        <v>84</v>
      </c>
      <c r="C24" s="89">
        <f>IF(DRG_11!C24=0,"-",DRG_12!C24/DRG_11!C24*100-100)</f>
        <v>6.1387998853808483</v>
      </c>
      <c r="D24" s="89">
        <f>IF(DRG_11!D24=0,"-",DRG_12!D24/DRG_11!D24*100-100)</f>
        <v>14.372633439906423</v>
      </c>
      <c r="E24" s="89">
        <f>IF(DRG_11!E24=0,"-",DRG_12!E24/DRG_11!E24*100-100)</f>
        <v>9.6416964925508637</v>
      </c>
      <c r="F24" s="89">
        <f>IF(DRG_11!F24=0,"-",DRG_12!F24/DRG_11!F24*100-100)</f>
        <v>55.829148542946228</v>
      </c>
      <c r="G24" s="89">
        <f>IF(DRG_12!G24=0,"-",DRG_12!G24/DRG_11!G24*100-100)</f>
        <v>-120.52566615842591</v>
      </c>
      <c r="H24" s="26">
        <f>IF(DRG_11!I24=0,"-",DRG_12!I24/DRG_11!I24*100-100)</f>
        <v>6.8691659292306184</v>
      </c>
      <c r="J24" s="22"/>
      <c r="K24" s="65"/>
      <c r="L24" s="65"/>
      <c r="M24" s="65"/>
    </row>
    <row r="25" spans="1:13" ht="13.5" customHeight="1" x14ac:dyDescent="0.2">
      <c r="A25" s="25">
        <v>6620</v>
      </c>
      <c r="B25" s="25" t="s">
        <v>68</v>
      </c>
      <c r="C25" s="89">
        <f>IF(DRG_11!C25=0,"-",DRG_12!C25/DRG_11!C25*100-100)</f>
        <v>0.46033284909034933</v>
      </c>
      <c r="D25" s="89">
        <f>IF(DRG_11!D25=0,"-",DRG_12!D25/DRG_11!D25*100-100)</f>
        <v>6.7375456835825389</v>
      </c>
      <c r="E25" s="89">
        <f>IF(DRG_11!E25=0,"-",DRG_12!E25/DRG_11!E25*100-100)</f>
        <v>2.8602631628040172</v>
      </c>
      <c r="F25" s="89">
        <f>IF(DRG_11!F25=0,"-",DRG_12!F25/DRG_11!F25*100-100)</f>
        <v>21.452397401964959</v>
      </c>
      <c r="G25" s="89">
        <f>IF(DRG_12!G25=0,"-",DRG_12!G25/DRG_11!G25*100-100)</f>
        <v>-67.655694355794651</v>
      </c>
      <c r="H25" s="26">
        <f>IF(DRG_11!I25=0,"-",DRG_12!I25/DRG_11!I25*100-100)</f>
        <v>3.9528808671152262</v>
      </c>
      <c r="J25" s="22"/>
      <c r="K25" s="65"/>
      <c r="L25" s="65"/>
      <c r="M25" s="65"/>
    </row>
    <row r="26" spans="1:13" ht="13.5" customHeight="1" x14ac:dyDescent="0.2">
      <c r="A26" s="25">
        <v>7005</v>
      </c>
      <c r="B26" s="25" t="s">
        <v>85</v>
      </c>
      <c r="C26" s="89">
        <f>IF(DRG_11!C26=0,"-",DRG_12!C26/DRG_11!C26*100-100)</f>
        <v>-6.2463057544386658</v>
      </c>
      <c r="D26" s="89">
        <f>IF(DRG_11!D26=0,"-",DRG_12!D26/DRG_11!D26*100-100)</f>
        <v>-0.28173955456483668</v>
      </c>
      <c r="E26" s="89">
        <f>IF(DRG_11!E26=0,"-",DRG_12!E26/DRG_11!E26*100-100)</f>
        <v>-3.9803683813585735</v>
      </c>
      <c r="F26" s="89">
        <f>IF(DRG_11!F26=0,"-",DRG_12!F26/DRG_11!F26*100-100)</f>
        <v>23.570190641247834</v>
      </c>
      <c r="G26" s="89">
        <f>IF(DRG_12!G26=0,"-",DRG_12!G26/DRG_11!G26*100-100)</f>
        <v>-64.932126696832583</v>
      </c>
      <c r="H26" s="26">
        <f>IF(DRG_11!I26=0,"-",DRG_12!I26/DRG_11!I26*100-100)</f>
        <v>-4.4188086970036125</v>
      </c>
      <c r="J26" s="22"/>
      <c r="K26" s="65"/>
      <c r="L26" s="65"/>
      <c r="M26" s="65"/>
    </row>
    <row r="27" spans="1:13" ht="13.5" customHeight="1" x14ac:dyDescent="0.2">
      <c r="A27" s="25">
        <v>6630</v>
      </c>
      <c r="B27" s="25" t="s">
        <v>69</v>
      </c>
      <c r="C27" s="89">
        <f>IF(DRG_11!C27=0,"-",DRG_12!C27/DRG_11!C27*100-100)</f>
        <v>-1.4200818582894783</v>
      </c>
      <c r="D27" s="89">
        <f>IF(DRG_11!D27=0,"-",DRG_12!D27/DRG_11!D27*100-100)</f>
        <v>5.6723882150709244</v>
      </c>
      <c r="E27" s="89">
        <f>IF(DRG_11!E27=0,"-",DRG_12!E27/DRG_11!E27*100-100)</f>
        <v>1.3744296473434048</v>
      </c>
      <c r="F27" s="89">
        <f>IF(DRG_11!F27=0,"-",DRG_12!F27/DRG_11!F27*100-100)</f>
        <v>4.0056164436990542</v>
      </c>
      <c r="G27" s="89">
        <f>IF(DRG_12!G27=0,"-",DRG_12!G27/DRG_11!G27*100-100)</f>
        <v>304.53601108033246</v>
      </c>
      <c r="H27" s="26">
        <f>IF(DRG_11!I27=0,"-",DRG_12!I27/DRG_11!I27*100-100)</f>
        <v>2.2661887522916118</v>
      </c>
      <c r="J27" s="22"/>
      <c r="K27" s="65"/>
      <c r="L27" s="65"/>
      <c r="M27" s="65"/>
    </row>
    <row r="28" spans="1:13" ht="13.5" customHeight="1" x14ac:dyDescent="0.2">
      <c r="A28" s="25">
        <v>7603</v>
      </c>
      <c r="B28" s="25" t="s">
        <v>15</v>
      </c>
      <c r="C28" s="89">
        <f>IF(DRG_11!C28=0,"-",DRG_12!C28/DRG_11!C28*100-100)</f>
        <v>4.1835817403404576</v>
      </c>
      <c r="D28" s="89">
        <f>IF(DRG_11!D28=0,"-",DRG_12!D28/DRG_11!D28*100-100)</f>
        <v>6.8348145332804933</v>
      </c>
      <c r="E28" s="89">
        <f>IF(DRG_11!E28=0,"-",DRG_12!E28/DRG_11!E28*100-100)</f>
        <v>5.0762361141363499</v>
      </c>
      <c r="F28" s="89">
        <f>IF(DRG_11!F28=0,"-",DRG_12!F28/DRG_11!F28*100-100)</f>
        <v>441</v>
      </c>
      <c r="G28" s="89">
        <f>IF(DRG_12!G28=0,"-",DRG_12!G28/DRG_11!G28*100-100)</f>
        <v>-13.342599027102153</v>
      </c>
      <c r="H28" s="26">
        <f>IF(DRG_11!I28=0,"-",DRG_12!I28/DRG_11!I28*100-100)</f>
        <v>4.8151911322009084</v>
      </c>
      <c r="J28" s="22"/>
      <c r="K28" s="65"/>
      <c r="L28" s="65"/>
      <c r="M28" s="65"/>
    </row>
    <row r="29" spans="1:13" ht="13.5" customHeight="1" x14ac:dyDescent="0.2">
      <c r="A29" s="25">
        <v>8001</v>
      </c>
      <c r="B29" s="25" t="s">
        <v>46</v>
      </c>
      <c r="C29" s="90">
        <f>IF(DRG_11!C29=0,"-",DRG_12!C29/DRG_11!C29*100-100)</f>
        <v>-2.7879442922675821</v>
      </c>
      <c r="D29" s="90">
        <f>IF(DRG_11!D29=0,"-",DRG_12!D29/DRG_11!D29*100-100)</f>
        <v>7.5740474341741759</v>
      </c>
      <c r="E29" s="90">
        <f>IF(DRG_11!E29=0,"-",DRG_12!E29/DRG_11!E29*100-100)</f>
        <v>1.4122150419251227</v>
      </c>
      <c r="F29" s="90">
        <f>IF(DRG_11!F29=0,"-",DRG_12!F29/DRG_11!F29*100-100)</f>
        <v>38.894165020513583</v>
      </c>
      <c r="G29" s="89">
        <f>IF(DRG_12!G29=0,"-",DRG_12!G29/DRG_11!G29*100-100)</f>
        <v>-10.280140070035017</v>
      </c>
      <c r="H29" s="26">
        <f>IF(DRG_11!I29=0,"-",DRG_12!I29/DRG_11!I29*100-100)</f>
        <v>0.47387267448783632</v>
      </c>
      <c r="J29" s="22"/>
      <c r="K29" s="65"/>
      <c r="L29" s="65"/>
      <c r="M29" s="65"/>
    </row>
    <row r="30" spans="1:13" ht="13.5" customHeight="1" x14ac:dyDescent="0.2">
      <c r="A30" s="25">
        <v>8003</v>
      </c>
      <c r="B30" s="25" t="s">
        <v>16</v>
      </c>
      <c r="C30" s="90">
        <f>IF(DRG_11!C30=0,"-",DRG_12!C30/DRG_11!C30*100-100)</f>
        <v>3.0655029692280067</v>
      </c>
      <c r="D30" s="90">
        <f>IF(DRG_11!D30=0,"-",DRG_12!D30/DRG_11!D30*100-100)</f>
        <v>11.959575566791059</v>
      </c>
      <c r="E30" s="90">
        <f>IF(DRG_11!E30=0,"-",DRG_12!E30/DRG_11!E30*100-100)</f>
        <v>6.0850651196559369</v>
      </c>
      <c r="F30" s="90">
        <f>IF(DRG_11!F30=0,"-",DRG_12!F30/DRG_11!F30*100-100)</f>
        <v>22.078794084568514</v>
      </c>
      <c r="G30" s="89">
        <f>IF(DRG_12!G30=0,"-",DRG_12!G30/DRG_11!G30*100-100)</f>
        <v>-60.466321243523318</v>
      </c>
      <c r="H30" s="26">
        <f>IF(DRG_11!I30=0,"-",DRG_12!I30/DRG_11!I30*100-100)</f>
        <v>5.0968677110082581</v>
      </c>
      <c r="J30" s="22"/>
      <c r="K30" s="65"/>
      <c r="L30" s="65"/>
      <c r="M30" s="65"/>
    </row>
    <row r="31" spans="1:13" ht="13.5" customHeight="1" x14ac:dyDescent="0.2">
      <c r="A31" s="25">
        <v>8005</v>
      </c>
      <c r="B31" s="25" t="s">
        <v>17</v>
      </c>
      <c r="C31" s="90">
        <f>IF(DRG_11!C31=0,"-",DRG_12!C31/DRG_11!C31*100-100)</f>
        <v>3.0584034637227546</v>
      </c>
      <c r="D31" s="90">
        <f>IF(DRG_11!D31=0,"-",DRG_12!D31/DRG_11!D31*100-100)</f>
        <v>4.3468095055902722</v>
      </c>
      <c r="E31" s="90">
        <f>IF(DRG_11!E31=0,"-",DRG_12!E31/DRG_11!E31*100-100)</f>
        <v>3.2911256325395897</v>
      </c>
      <c r="F31" s="90">
        <f>IF(DRG_11!F31=0,"-",DRG_12!F31/DRG_11!F31*100-100)</f>
        <v>-12.021857923497265</v>
      </c>
      <c r="G31" s="89">
        <f>IF(DRG_12!G31=0,"-",DRG_12!G31/DRG_11!G31*100-100)</f>
        <v>-61.569579288025892</v>
      </c>
      <c r="H31" s="26">
        <f>IF(DRG_11!I31=0,"-",DRG_12!I31/DRG_11!I31*100-100)</f>
        <v>2.9952850931700823</v>
      </c>
      <c r="J31" s="22"/>
      <c r="K31" s="65"/>
      <c r="L31" s="65"/>
      <c r="M31" s="65"/>
    </row>
    <row r="32" spans="1:13" ht="13.5" customHeight="1" x14ac:dyDescent="0.2">
      <c r="A32" s="144"/>
      <c r="B32" s="144"/>
      <c r="C32" s="90"/>
      <c r="D32" s="90"/>
      <c r="E32" s="90"/>
      <c r="F32" s="90"/>
      <c r="G32" s="89"/>
      <c r="H32" s="26"/>
      <c r="I32" s="9"/>
      <c r="J32" s="22"/>
      <c r="K32" s="65"/>
      <c r="L32" s="65"/>
      <c r="M32" s="65"/>
    </row>
    <row r="33" spans="1:13" ht="13.5" customHeight="1" x14ac:dyDescent="0.2">
      <c r="A33" s="144"/>
      <c r="B33" s="144"/>
      <c r="C33" s="90"/>
      <c r="D33" s="90"/>
      <c r="E33" s="90"/>
      <c r="F33" s="90"/>
      <c r="G33" s="89"/>
      <c r="H33" s="26"/>
      <c r="I33" s="9"/>
      <c r="J33" s="22"/>
      <c r="K33" s="65"/>
      <c r="L33" s="65"/>
      <c r="M33" s="65"/>
    </row>
    <row r="34" spans="1:13" ht="13.5" customHeight="1" x14ac:dyDescent="0.2">
      <c r="A34" s="25"/>
      <c r="B34"/>
      <c r="C34" s="90"/>
      <c r="D34" s="90"/>
      <c r="E34" s="90"/>
      <c r="F34" s="90"/>
      <c r="G34" s="89"/>
      <c r="H34" s="26"/>
      <c r="I34" s="9"/>
      <c r="J34" s="22"/>
      <c r="K34" s="65"/>
      <c r="L34" s="65"/>
      <c r="M34" s="65"/>
    </row>
    <row r="35" spans="1:13" ht="13.5" customHeight="1" x14ac:dyDescent="0.2">
      <c r="A35" s="28"/>
      <c r="B35" s="28"/>
      <c r="C35" s="91"/>
      <c r="D35" s="91"/>
      <c r="E35" s="91"/>
      <c r="F35" s="91"/>
      <c r="G35" s="89"/>
      <c r="H35" s="26"/>
      <c r="I35" s="9"/>
      <c r="J35" s="22"/>
      <c r="K35" s="65"/>
      <c r="L35" s="65"/>
      <c r="M35" s="65"/>
    </row>
    <row r="36" spans="1:13" ht="13.5" customHeight="1" x14ac:dyDescent="0.2">
      <c r="A36" s="63"/>
      <c r="B36" s="30" t="s">
        <v>26</v>
      </c>
      <c r="C36" s="92">
        <f>IF(DRG_11!C36=0,"-",DRG_12!C36/DRG_11!C36*100-100)</f>
        <v>1.839587343448315</v>
      </c>
      <c r="D36" s="92">
        <f>IF(DRG_11!D36=0,"-",DRG_12!D36/DRG_11!D36*100-100)</f>
        <v>6.852429177426032</v>
      </c>
      <c r="E36" s="159">
        <f>IF(DRG_11!E36=0,"-",DRG_12!E36/DRG_11!E36*100-100)</f>
        <v>3.8429905821214021</v>
      </c>
      <c r="F36" s="92">
        <f>IF(DRG_11!F36=0,"-",DRG_12!F36/DRG_11!F36*100-100)</f>
        <v>14.752300134602223</v>
      </c>
      <c r="G36" s="53" t="str">
        <f>IF(DRG_12!G36=0,"-",DRG_12!G36/DRG_11!G36*100-100)</f>
        <v>-</v>
      </c>
      <c r="H36" s="88">
        <f>IF(DRG_11!I36=0,"-",DRG_12!I36/DRG_11!I36*100-100)</f>
        <v>3.4451415304055786</v>
      </c>
      <c r="I36" s="9"/>
      <c r="J36" s="9"/>
      <c r="K36" s="9"/>
    </row>
    <row r="37" spans="1:13" ht="13.5" customHeight="1" x14ac:dyDescent="0.2">
      <c r="A37" s="32"/>
      <c r="B37" s="18"/>
      <c r="C37" s="33"/>
      <c r="D37" s="33"/>
      <c r="E37" s="33"/>
      <c r="F37" s="33"/>
      <c r="G37" s="33"/>
      <c r="H37" s="33"/>
      <c r="I37" s="9"/>
      <c r="J37" s="9"/>
      <c r="K37" s="9"/>
    </row>
    <row r="38" spans="1:13" ht="13.5" customHeight="1" x14ac:dyDescent="0.2">
      <c r="A38" s="32"/>
      <c r="B38" s="34" t="s">
        <v>40</v>
      </c>
      <c r="C38" s="35">
        <f>IF(DRG_11!C38=0,"-",DRG_12!C38/DRG_11!C38*100-100)</f>
        <v>4.4688403457745238</v>
      </c>
      <c r="D38" s="35">
        <f>IF(DRG_11!D38=0,"-",DRG_12!D38/DRG_11!D38*100-100)</f>
        <v>5.488027358041677</v>
      </c>
      <c r="E38" s="35">
        <f>IF(DRG_11!E38=0,"-",DRG_12!E38/DRG_11!E38*100-100)</f>
        <v>4.853884759590116</v>
      </c>
      <c r="F38" s="35">
        <f>IF(DRG_11!F38=0,"-",DRG_12!F38/DRG_11!F38*100-100)</f>
        <v>7.4118932655939744</v>
      </c>
      <c r="G38" s="35">
        <f>IF(DRG_11!G38=0,"-",DRG_12!G38/DRG_11!G38*100-100)</f>
        <v>-53.159467681627511</v>
      </c>
      <c r="H38" s="36">
        <f>IF(DRG_11!I38=0,"-",DRG_12!I38/DRG_11!I38*100-100)</f>
        <v>4.6375983112688601</v>
      </c>
      <c r="I38" s="9"/>
      <c r="J38" s="59"/>
      <c r="K38" s="9"/>
    </row>
    <row r="39" spans="1:13" ht="13.5" customHeight="1" x14ac:dyDescent="0.2">
      <c r="A39" s="32"/>
      <c r="B39" s="37" t="s">
        <v>41</v>
      </c>
      <c r="C39" s="38">
        <f>IF(DRG_11!C39=0,"-",DRG_12!C39/DRG_11!C39*100-100)</f>
        <v>2.4710352245036233</v>
      </c>
      <c r="D39" s="38">
        <f>IF(DRG_11!D39=0,"-",DRG_12!D39/DRG_11!D39*100-100)</f>
        <v>9.2788763113824899</v>
      </c>
      <c r="E39" s="38">
        <f>IF(DRG_11!E39=0,"-",DRG_12!E39/DRG_11!E39*100-100)</f>
        <v>5.0681987580367007</v>
      </c>
      <c r="F39" s="38">
        <f>IF(DRG_11!F39=0,"-",DRG_12!F39/DRG_11!F39*100-100)</f>
        <v>25.916103111306541</v>
      </c>
      <c r="G39" s="38">
        <f>IF(DRG_11!G39=0,"-",DRG_12!G39/DRG_11!G39*100-100)</f>
        <v>-14.57765063313596</v>
      </c>
      <c r="H39" s="39">
        <f>IF(DRG_11!I39=0,"-",DRG_12!I39/DRG_11!I39*100-100)</f>
        <v>3.2631433782182313</v>
      </c>
      <c r="I39" s="9"/>
      <c r="J39" s="59"/>
      <c r="K39" s="9"/>
    </row>
    <row r="40" spans="1:13" ht="13.5" customHeight="1" x14ac:dyDescent="0.2">
      <c r="A40" s="32"/>
      <c r="B40" s="37" t="s">
        <v>42</v>
      </c>
      <c r="C40" s="38">
        <f>IF(DRG_11!C40=0,"-",DRG_12!C40/DRG_11!C40*100-100)</f>
        <v>-0.47463465525383697</v>
      </c>
      <c r="D40" s="38">
        <f>IF(DRG_11!D40=0,"-",DRG_12!D40/DRG_11!D40*100-100)</f>
        <v>6.8442242521483649</v>
      </c>
      <c r="E40" s="38">
        <f>IF(DRG_11!E40=0,"-",DRG_12!E40/DRG_11!E40*100-100)</f>
        <v>2.8828050651872559</v>
      </c>
      <c r="F40" s="38">
        <f>IF(DRG_11!F40=0,"-",DRG_12!F40/DRG_11!F40*100-100)</f>
        <v>7.1960762586207778</v>
      </c>
      <c r="G40" s="38">
        <f>IF(DRG_11!G40=0,"-",DRG_12!G40/DRG_11!G40*100-100)</f>
        <v>34.572293587397155</v>
      </c>
      <c r="H40" s="39">
        <f>IF(DRG_11!I40=0,"-",DRG_12!I40/DRG_11!I40*100-100)</f>
        <v>2.6247810925801076</v>
      </c>
      <c r="I40" s="9"/>
      <c r="J40" s="59"/>
      <c r="K40" s="9"/>
    </row>
    <row r="41" spans="1:13" ht="13.5" customHeight="1" x14ac:dyDescent="0.2">
      <c r="A41" s="32"/>
      <c r="B41" s="37" t="s">
        <v>43</v>
      </c>
      <c r="C41" s="38">
        <f>IF(DRG_11!C41=0,"-",DRG_12!C41/DRG_11!C41*100-100)</f>
        <v>0.51760175687853405</v>
      </c>
      <c r="D41" s="38">
        <f>IF(DRG_11!D41=0,"-",DRG_12!D41/DRG_11!D41*100-100)</f>
        <v>7.1244455031537655</v>
      </c>
      <c r="E41" s="38">
        <f>IF(DRG_11!E41=0,"-",DRG_12!E41/DRG_11!E41*100-100)</f>
        <v>3.1052756819377407</v>
      </c>
      <c r="F41" s="38">
        <f>IF(DRG_11!F41=0,"-",DRG_12!F41/DRG_11!F41*100-100)</f>
        <v>24.77156226429598</v>
      </c>
      <c r="G41" s="38">
        <f>IF(DRG_11!G41=0,"-",DRG_12!G41/DRG_11!G41*100-100)</f>
        <v>-65.013396894625174</v>
      </c>
      <c r="H41" s="39">
        <f>IF(DRG_11!I41=0,"-",DRG_12!I41/DRG_11!I41*100-100)</f>
        <v>3.2476583432997188</v>
      </c>
      <c r="I41" s="9"/>
      <c r="J41" s="59"/>
      <c r="K41" s="9"/>
    </row>
    <row r="42" spans="1:13" ht="13.5" customHeight="1" x14ac:dyDescent="0.2">
      <c r="A42" s="40"/>
      <c r="B42" s="41" t="s">
        <v>44</v>
      </c>
      <c r="C42" s="42">
        <f>IF(DRG_11!C42=0,"-",DRG_12!C42/DRG_11!C42*100-100)</f>
        <v>-0.85742446837625153</v>
      </c>
      <c r="D42" s="42">
        <f>IF(DRG_11!D42=0,"-",DRG_12!D42/DRG_11!D42*100-100)</f>
        <v>8.1557911242054359</v>
      </c>
      <c r="E42" s="42">
        <f>IF(DRG_11!E42=0,"-",DRG_12!E42/DRG_11!E42*100-100)</f>
        <v>2.5590616639720167</v>
      </c>
      <c r="F42" s="42">
        <f>IF(DRG_11!F42=0,"-",DRG_12!F42/DRG_11!F42*100-100)</f>
        <v>35.889333201277623</v>
      </c>
      <c r="G42" s="42">
        <f>IF(DRG_11!G42=0,"-",DRG_12!G42/DRG_11!G42*100-100)</f>
        <v>-32.492482459071169</v>
      </c>
      <c r="H42" s="43">
        <f>IF(DRG_11!I42=0,"-",DRG_12!I42/DRG_11!I42*100-100)</f>
        <v>1.7224926462749153</v>
      </c>
      <c r="I42" s="9"/>
      <c r="J42" s="59"/>
      <c r="K42" s="9"/>
    </row>
    <row r="43" spans="1:13" ht="13.5" customHeight="1" x14ac:dyDescent="0.2">
      <c r="A43" s="40"/>
      <c r="B43" s="30" t="s">
        <v>26</v>
      </c>
      <c r="C43" s="45">
        <f>IF(DRG_11!C43=0,"-",DRG_12!C43/DRG_11!C43*100-100)</f>
        <v>1.839587343448315</v>
      </c>
      <c r="D43" s="44">
        <f>IF(DRG_11!D43=0,"-",DRG_12!D43/DRG_11!D43*100-100)</f>
        <v>6.852429177426032</v>
      </c>
      <c r="E43" s="44">
        <f>IF(DRG_11!E43=0,"-",DRG_12!E43/DRG_11!E43*100-100)</f>
        <v>3.8429905821214021</v>
      </c>
      <c r="F43" s="44">
        <f>IF(DRG_11!F43=0,"-",DRG_12!F43/DRG_11!F43*100-100)</f>
        <v>14.752300134602223</v>
      </c>
      <c r="G43" s="100" t="str">
        <f>IF(DRG_11!G43=0,"-",DRG_12!G43/DRG_11!G43*100-100)</f>
        <v>-</v>
      </c>
      <c r="H43" s="45">
        <f>IF(DRG_11!I43=0,"-",DRG_12!I43/DRG_11!I43*100-100)</f>
        <v>3.4451415304055786</v>
      </c>
      <c r="I43" s="9"/>
      <c r="J43" s="9"/>
      <c r="K43" s="9"/>
    </row>
    <row r="44" spans="1:13" ht="13.5" customHeight="1" x14ac:dyDescent="0.2">
      <c r="I44" s="9"/>
      <c r="J44" s="9"/>
      <c r="K44" s="9"/>
    </row>
    <row r="45" spans="1:13" ht="13.5" customHeight="1" x14ac:dyDescent="0.2">
      <c r="I45" s="9"/>
      <c r="J45" s="9"/>
      <c r="K45" s="9"/>
    </row>
    <row r="46" spans="1:13" ht="13.5" customHeight="1" x14ac:dyDescent="0.2"/>
    <row r="47" spans="1:13" ht="13.5" customHeight="1" x14ac:dyDescent="0.2"/>
    <row r="48" spans="1:13" ht="13.5" customHeight="1" x14ac:dyDescent="0.2"/>
    <row r="49" ht="13.5" customHeight="1" x14ac:dyDescent="0.2"/>
    <row r="50" ht="13.5" customHeight="1" x14ac:dyDescent="0.2"/>
    <row r="5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10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zoomScaleNormal="100" workbookViewId="0"/>
  </sheetViews>
  <sheetFormatPr defaultColWidth="8.85546875" defaultRowHeight="12" x14ac:dyDescent="0.2"/>
  <cols>
    <col min="1" max="1" width="8.5703125" style="2" customWidth="1"/>
    <col min="2" max="2" width="39.28515625" style="1" customWidth="1"/>
    <col min="3" max="8" width="10" style="1" customWidth="1"/>
    <col min="9" max="9" width="11.42578125" style="1" customWidth="1"/>
    <col min="10" max="10" width="9.42578125" style="1" customWidth="1"/>
    <col min="11" max="12" width="8.85546875" style="1"/>
    <col min="13" max="13" width="10.140625" style="1" bestFit="1" customWidth="1"/>
    <col min="14" max="16384" width="8.85546875" style="1"/>
  </cols>
  <sheetData>
    <row r="1" spans="1:15" ht="15.75" x14ac:dyDescent="0.25">
      <c r="A1" s="8" t="str">
        <f>'Skema1-7_2011'!A1</f>
        <v xml:space="preserve">Endelig version -21. februar 2014 </v>
      </c>
    </row>
    <row r="2" spans="1:15" ht="13.5" customHeight="1" x14ac:dyDescent="0.2">
      <c r="A2" s="23" t="s">
        <v>71</v>
      </c>
    </row>
    <row r="3" spans="1:15" ht="13.5" customHeight="1" x14ac:dyDescent="0.2">
      <c r="A3" s="19" t="s">
        <v>56</v>
      </c>
    </row>
    <row r="4" spans="1:15" ht="33.75" customHeight="1" x14ac:dyDescent="0.2">
      <c r="A4" s="64"/>
      <c r="B4" s="16"/>
      <c r="C4" s="208" t="s">
        <v>29</v>
      </c>
      <c r="D4" s="209"/>
      <c r="E4" s="208" t="s">
        <v>57</v>
      </c>
      <c r="F4" s="209"/>
      <c r="G4" s="207" t="s">
        <v>81</v>
      </c>
      <c r="H4" s="207"/>
      <c r="I4" s="207"/>
      <c r="J4" s="121" t="s">
        <v>32</v>
      </c>
    </row>
    <row r="5" spans="1:15" ht="24" customHeight="1" x14ac:dyDescent="0.2">
      <c r="A5" s="17" t="s">
        <v>18</v>
      </c>
      <c r="B5" s="74" t="s">
        <v>0</v>
      </c>
      <c r="C5" s="122">
        <v>2011</v>
      </c>
      <c r="D5" s="122">
        <v>2012</v>
      </c>
      <c r="E5" s="122">
        <v>2011</v>
      </c>
      <c r="F5" s="122">
        <v>2012</v>
      </c>
      <c r="G5" s="123" t="s">
        <v>39</v>
      </c>
      <c r="H5" s="124" t="s">
        <v>30</v>
      </c>
      <c r="I5" s="125" t="s">
        <v>31</v>
      </c>
      <c r="J5" s="126">
        <v>2012</v>
      </c>
    </row>
    <row r="6" spans="1:15" ht="13.5" customHeight="1" x14ac:dyDescent="0.2">
      <c r="A6" s="107">
        <v>1301</v>
      </c>
      <c r="B6" s="107" t="s">
        <v>1</v>
      </c>
      <c r="C6" s="77">
        <f>DRG_11!I5/1000</f>
        <v>5933.0950000000003</v>
      </c>
      <c r="D6" s="75">
        <f>DRG_12!I5/1000</f>
        <v>6139.2520000000004</v>
      </c>
      <c r="E6" s="66">
        <f>DTD_11!G5/1000</f>
        <v>5487.5828439253482</v>
      </c>
      <c r="F6" s="66">
        <f>DTD_12!G5/1000</f>
        <v>5457.419735557507</v>
      </c>
      <c r="G6" s="84">
        <f>(D6/C6-1)*100</f>
        <v>3.4746957532282963</v>
      </c>
      <c r="H6" s="85">
        <f>(F6/E6-1)*100</f>
        <v>-0.54966110263340306</v>
      </c>
      <c r="I6" s="86">
        <f>((D6/C6)/(F6/E6)-1)*100</f>
        <v>4.0465994389570215</v>
      </c>
      <c r="J6" s="82">
        <f t="shared" ref="J6:J32" si="0">(D6/F6)/($D$37/$F$37)*100</f>
        <v>100.71790893537394</v>
      </c>
      <c r="K6" s="55"/>
      <c r="L6" s="146"/>
      <c r="N6" s="67"/>
      <c r="O6" s="67"/>
    </row>
    <row r="7" spans="1:15" ht="13.5" customHeight="1" x14ac:dyDescent="0.2">
      <c r="A7" s="25">
        <v>1309</v>
      </c>
      <c r="B7" s="25" t="s">
        <v>2</v>
      </c>
      <c r="C7" s="77">
        <f>DRG_11!I6/1000</f>
        <v>1759.2840000000001</v>
      </c>
      <c r="D7" s="75">
        <f>DRG_12!I6/1000</f>
        <v>1847.318</v>
      </c>
      <c r="E7" s="76">
        <f>DTD_11!G6/1000</f>
        <v>1586.9585488003806</v>
      </c>
      <c r="F7" s="76">
        <f>DTD_12!G6/1000</f>
        <v>1608.5802335425419</v>
      </c>
      <c r="G7" s="87">
        <f t="shared" ref="G7:G37" si="1">(D7/C7-1)*100</f>
        <v>5.0039675231514646</v>
      </c>
      <c r="H7" s="83">
        <f t="shared" ref="H7:H32" si="2">(F7/E7-1)*100</f>
        <v>1.3624605859116956</v>
      </c>
      <c r="I7" s="81">
        <f t="shared" ref="I7:I32" si="3">((D7/C7)/(F7/E7)-1)*100</f>
        <v>3.5925597269349518</v>
      </c>
      <c r="J7" s="82">
        <f t="shared" si="0"/>
        <v>102.81998388886385</v>
      </c>
      <c r="K7" s="15"/>
      <c r="L7" s="15"/>
      <c r="N7" s="67"/>
      <c r="O7" s="67"/>
    </row>
    <row r="8" spans="1:15" ht="13.5" customHeight="1" x14ac:dyDescent="0.2">
      <c r="A8" s="25">
        <v>1330</v>
      </c>
      <c r="B8" s="25" t="s">
        <v>3</v>
      </c>
      <c r="C8" s="77">
        <f>DRG_11!I7/1000</f>
        <v>2247.855</v>
      </c>
      <c r="D8" s="75">
        <f>DRG_12!I7/1000</f>
        <v>2298.6999999999998</v>
      </c>
      <c r="E8" s="76">
        <f>DTD_11!G7/1000</f>
        <v>1953.6974455153181</v>
      </c>
      <c r="F8" s="76">
        <f>DTD_12!G7/1000</f>
        <v>1944.6950844144785</v>
      </c>
      <c r="G8" s="87">
        <f t="shared" si="1"/>
        <v>2.2619341550055516</v>
      </c>
      <c r="H8" s="83">
        <f t="shared" si="2"/>
        <v>-0.46078583567299436</v>
      </c>
      <c r="I8" s="81">
        <f t="shared" si="3"/>
        <v>2.7353239761202852</v>
      </c>
      <c r="J8" s="82">
        <f t="shared" si="0"/>
        <v>105.83014146027845</v>
      </c>
      <c r="K8" s="15"/>
      <c r="L8" s="15"/>
      <c r="N8" s="67"/>
      <c r="O8" s="67"/>
    </row>
    <row r="9" spans="1:15" ht="13.5" customHeight="1" x14ac:dyDescent="0.2">
      <c r="A9" s="25">
        <v>1351</v>
      </c>
      <c r="B9" s="25" t="s">
        <v>4</v>
      </c>
      <c r="C9" s="77">
        <f>DRG_11!I8/1000</f>
        <v>354.101</v>
      </c>
      <c r="D9" s="75">
        <f>DRG_12!I8/1000</f>
        <v>386.25299999999999</v>
      </c>
      <c r="E9" s="76">
        <f>DTD_11!G8/1000</f>
        <v>375.70265345079105</v>
      </c>
      <c r="F9" s="76">
        <f>DTD_12!G8/1000</f>
        <v>369.18583239216377</v>
      </c>
      <c r="G9" s="87">
        <f t="shared" si="1"/>
        <v>9.07989528411386</v>
      </c>
      <c r="H9" s="83">
        <f t="shared" si="2"/>
        <v>-1.7345688136005788</v>
      </c>
      <c r="I9" s="81">
        <f t="shared" si="3"/>
        <v>11.005359633745982</v>
      </c>
      <c r="J9" s="82">
        <f t="shared" si="0"/>
        <v>93.671060325529581</v>
      </c>
      <c r="K9" s="15"/>
      <c r="L9" s="15"/>
      <c r="N9" s="67"/>
      <c r="O9" s="67"/>
    </row>
    <row r="10" spans="1:15" ht="13.5" customHeight="1" x14ac:dyDescent="0.2">
      <c r="A10" s="25">
        <v>1401</v>
      </c>
      <c r="B10" s="25" t="s">
        <v>5</v>
      </c>
      <c r="C10" s="77">
        <f>DRG_11!I9/1000</f>
        <v>711.87</v>
      </c>
      <c r="D10" s="75">
        <f>DRG_12!I9/1000</f>
        <v>718.91300000000001</v>
      </c>
      <c r="E10" s="76">
        <f>DTD_11!G9/1000</f>
        <v>665.01396173877743</v>
      </c>
      <c r="F10" s="76">
        <f>DTD_12!G9/1000</f>
        <v>646.19776645108084</v>
      </c>
      <c r="G10" s="87">
        <f t="shared" si="1"/>
        <v>0.98936603593353656</v>
      </c>
      <c r="H10" s="83">
        <f t="shared" si="2"/>
        <v>-2.8294436463407235</v>
      </c>
      <c r="I10" s="81">
        <f t="shared" si="3"/>
        <v>3.9300070160918077</v>
      </c>
      <c r="J10" s="82">
        <f t="shared" si="0"/>
        <v>99.606913211315117</v>
      </c>
      <c r="K10" s="15"/>
      <c r="L10" s="15"/>
      <c r="N10" s="67"/>
      <c r="O10" s="67"/>
    </row>
    <row r="11" spans="1:15" ht="13.5" customHeight="1" x14ac:dyDescent="0.2">
      <c r="A11" s="25">
        <v>1501</v>
      </c>
      <c r="B11" s="25" t="s">
        <v>6</v>
      </c>
      <c r="C11" s="77">
        <f>DRG_11!I10/1000</f>
        <v>1227.828</v>
      </c>
      <c r="D11" s="75">
        <f>DRG_12!I10/1000</f>
        <v>1237.6579999999999</v>
      </c>
      <c r="E11" s="76">
        <f>DTD_11!G10/1000</f>
        <v>1182.0338288916462</v>
      </c>
      <c r="F11" s="76">
        <f>DTD_12!G10/1000</f>
        <v>1195.4556388867406</v>
      </c>
      <c r="G11" s="87">
        <f t="shared" si="1"/>
        <v>0.80060073560790368</v>
      </c>
      <c r="H11" s="83">
        <f t="shared" si="2"/>
        <v>1.1354844224449767</v>
      </c>
      <c r="I11" s="81">
        <f t="shared" si="3"/>
        <v>-0.33112382735841495</v>
      </c>
      <c r="J11" s="82">
        <f t="shared" si="0"/>
        <v>92.692754007358019</v>
      </c>
      <c r="K11" s="15"/>
      <c r="L11" s="15"/>
      <c r="N11" s="67"/>
      <c r="O11" s="67"/>
    </row>
    <row r="12" spans="1:15" ht="13.5" customHeight="1" x14ac:dyDescent="0.2">
      <c r="A12" s="25">
        <v>1502</v>
      </c>
      <c r="B12" s="25" t="s">
        <v>7</v>
      </c>
      <c r="C12" s="77">
        <f>DRG_11!I11/1000</f>
        <v>1384.6849999999999</v>
      </c>
      <c r="D12" s="75">
        <f>DRG_12!I11/1000</f>
        <v>1584.925</v>
      </c>
      <c r="E12" s="76">
        <f>DTD_11!G11/1000</f>
        <v>1282.5350620963952</v>
      </c>
      <c r="F12" s="76">
        <f>DTD_12!G11/1000</f>
        <v>1432.1546853966101</v>
      </c>
      <c r="G12" s="87">
        <f t="shared" si="1"/>
        <v>14.461050708283828</v>
      </c>
      <c r="H12" s="83">
        <f t="shared" si="2"/>
        <v>11.665928497553191</v>
      </c>
      <c r="I12" s="81">
        <f t="shared" si="3"/>
        <v>2.5031110638119802</v>
      </c>
      <c r="J12" s="82">
        <f t="shared" si="0"/>
        <v>99.082597873708096</v>
      </c>
      <c r="K12" s="15"/>
      <c r="L12" s="15"/>
      <c r="N12" s="67"/>
      <c r="O12" s="67"/>
    </row>
    <row r="13" spans="1:15" ht="13.5" customHeight="1" x14ac:dyDescent="0.2">
      <c r="A13" s="25">
        <v>1516</v>
      </c>
      <c r="B13" s="25" t="s">
        <v>8</v>
      </c>
      <c r="C13" s="77">
        <f>DRG_11!I12/1000</f>
        <v>3203.7249999999999</v>
      </c>
      <c r="D13" s="75">
        <f>DRG_12!I12/1000</f>
        <v>3407.3780000000002</v>
      </c>
      <c r="E13" s="76">
        <f>DTD_11!G12/1000</f>
        <v>2665.8136524374304</v>
      </c>
      <c r="F13" s="76">
        <f>DTD_12!G12/1000</f>
        <v>2773.5779656137629</v>
      </c>
      <c r="G13" s="87">
        <f t="shared" si="1"/>
        <v>6.3567565880342514</v>
      </c>
      <c r="H13" s="83">
        <f t="shared" si="2"/>
        <v>4.0424548459266907</v>
      </c>
      <c r="I13" s="81">
        <f t="shared" si="3"/>
        <v>2.2243821001097563</v>
      </c>
      <c r="J13" s="82">
        <f t="shared" si="0"/>
        <v>109.9913503387252</v>
      </c>
      <c r="K13" s="15"/>
      <c r="L13" s="15"/>
      <c r="N13" s="67"/>
      <c r="O13" s="67"/>
    </row>
    <row r="14" spans="1:15" ht="13.5" customHeight="1" x14ac:dyDescent="0.2">
      <c r="A14" s="25">
        <v>2000</v>
      </c>
      <c r="B14" s="25" t="s">
        <v>9</v>
      </c>
      <c r="C14" s="77">
        <f>DRG_11!I13/1000</f>
        <v>2305.259</v>
      </c>
      <c r="D14" s="75">
        <f>DRG_12!I13/1000</f>
        <v>2390.1129999999998</v>
      </c>
      <c r="E14" s="76">
        <f>DTD_11!G13/1000</f>
        <v>2180.3503548950889</v>
      </c>
      <c r="F14" s="76">
        <f>DTD_12!G13/1000</f>
        <v>2225.4482640625879</v>
      </c>
      <c r="G14" s="87">
        <f t="shared" si="1"/>
        <v>3.680887917583231</v>
      </c>
      <c r="H14" s="83">
        <f t="shared" si="2"/>
        <v>2.0683790137786762</v>
      </c>
      <c r="I14" s="81">
        <f t="shared" si="3"/>
        <v>1.5798319904609004</v>
      </c>
      <c r="J14" s="82">
        <f t="shared" si="0"/>
        <v>96.156695222808892</v>
      </c>
      <c r="K14" s="15"/>
      <c r="L14" s="15"/>
      <c r="N14" s="67"/>
      <c r="O14" s="67"/>
    </row>
    <row r="15" spans="1:15" ht="13.5" customHeight="1" x14ac:dyDescent="0.2">
      <c r="A15" s="25">
        <v>4001</v>
      </c>
      <c r="B15" s="25" t="s">
        <v>11</v>
      </c>
      <c r="C15" s="77">
        <f>DRG_11!I14/1000</f>
        <v>303.69200000000001</v>
      </c>
      <c r="D15" s="75">
        <f>DRG_12!I14/1000</f>
        <v>322.03399999999999</v>
      </c>
      <c r="E15" s="76">
        <f>DTD_11!G14/1000</f>
        <v>357.0583511420939</v>
      </c>
      <c r="F15" s="76">
        <f>DTD_12!G14/1000</f>
        <v>362.37707628605278</v>
      </c>
      <c r="G15" s="87">
        <f t="shared" si="1"/>
        <v>6.0396717727170923</v>
      </c>
      <c r="H15" s="83">
        <f t="shared" si="2"/>
        <v>1.4895955036330344</v>
      </c>
      <c r="I15" s="81">
        <f t="shared" si="3"/>
        <v>4.483293333178362</v>
      </c>
      <c r="J15" s="82">
        <f t="shared" si="0"/>
        <v>79.564549293938967</v>
      </c>
      <c r="K15" s="15"/>
      <c r="L15" s="15"/>
      <c r="N15" s="67"/>
      <c r="O15" s="67"/>
    </row>
    <row r="16" spans="1:15" ht="13.5" customHeight="1" x14ac:dyDescent="0.2">
      <c r="A16" s="25">
        <v>2500</v>
      </c>
      <c r="B16" s="25" t="s">
        <v>47</v>
      </c>
      <c r="C16" s="77">
        <f>DRG_11!I15/1000</f>
        <v>3646.1819999999998</v>
      </c>
      <c r="D16" s="75">
        <f>DRG_12!I15/1000</f>
        <v>3694.489</v>
      </c>
      <c r="E16" s="76">
        <f>DTD_11!G15/1000</f>
        <v>3216.2412200848062</v>
      </c>
      <c r="F16" s="76">
        <f>DTD_12!G15/1000</f>
        <v>3311.2418485031299</v>
      </c>
      <c r="G16" s="281">
        <f t="shared" si="1"/>
        <v>1.3248652974536146</v>
      </c>
      <c r="H16" s="282">
        <f t="shared" si="2"/>
        <v>2.9537780880694919</v>
      </c>
      <c r="I16" s="283">
        <f t="shared" si="3"/>
        <v>-1.5821787416314681</v>
      </c>
      <c r="J16" s="284">
        <f t="shared" si="0"/>
        <v>99.894613958710394</v>
      </c>
      <c r="K16" s="15"/>
      <c r="L16" s="15"/>
      <c r="N16" s="67"/>
      <c r="O16" s="67"/>
    </row>
    <row r="17" spans="1:15" ht="13.5" customHeight="1" x14ac:dyDescent="0.2">
      <c r="A17" s="25">
        <v>2501</v>
      </c>
      <c r="B17" s="25" t="s">
        <v>10</v>
      </c>
      <c r="C17" s="77">
        <f>DRG_11!I16/1000</f>
        <v>3133.7530000000002</v>
      </c>
      <c r="D17" s="75">
        <f>DRG_12!I16/1000</f>
        <v>3306.6849999999999</v>
      </c>
      <c r="E17" s="76">
        <f>DTD_11!G16/1000</f>
        <v>3034.5313858534796</v>
      </c>
      <c r="F17" s="76">
        <f>DTD_12!G16/1000</f>
        <v>3063.2526448080876</v>
      </c>
      <c r="G17" s="281">
        <f t="shared" si="1"/>
        <v>5.5183672740002132</v>
      </c>
      <c r="H17" s="282">
        <f t="shared" si="2"/>
        <v>0.94648086648574381</v>
      </c>
      <c r="I17" s="283">
        <f t="shared" si="3"/>
        <v>4.5290200988396645</v>
      </c>
      <c r="J17" s="284">
        <f t="shared" si="0"/>
        <v>96.647050667884997</v>
      </c>
      <c r="K17" s="15"/>
      <c r="L17" s="15"/>
      <c r="N17" s="67"/>
      <c r="O17" s="67"/>
    </row>
    <row r="18" spans="1:15" ht="13.5" customHeight="1" x14ac:dyDescent="0.2">
      <c r="A18" s="25">
        <v>4202</v>
      </c>
      <c r="B18" s="25" t="s">
        <v>12</v>
      </c>
      <c r="C18" s="77">
        <f>DRG_11!I17/1000</f>
        <v>5773.4970000000003</v>
      </c>
      <c r="D18" s="75">
        <f>DRG_12!I17/1000</f>
        <v>6052.4560000000001</v>
      </c>
      <c r="E18" s="76">
        <f>DTD_11!G17/1000</f>
        <v>5130.8046792462519</v>
      </c>
      <c r="F18" s="76">
        <f>DTD_12!G17/1000</f>
        <v>5330.2434773621408</v>
      </c>
      <c r="G18" s="281">
        <f t="shared" si="1"/>
        <v>4.8317163757078285</v>
      </c>
      <c r="H18" s="282">
        <f t="shared" si="2"/>
        <v>3.8870861508840004</v>
      </c>
      <c r="I18" s="283">
        <f t="shared" si="3"/>
        <v>0.90928551355444753</v>
      </c>
      <c r="J18" s="284">
        <f t="shared" si="0"/>
        <v>101.66306308684463</v>
      </c>
      <c r="K18" s="15"/>
      <c r="L18" s="15"/>
      <c r="N18" s="67"/>
      <c r="O18" s="67"/>
    </row>
    <row r="19" spans="1:15" ht="13.5" customHeight="1" x14ac:dyDescent="0.2">
      <c r="A19" s="25">
        <v>5000</v>
      </c>
      <c r="B19" s="25" t="s">
        <v>48</v>
      </c>
      <c r="C19" s="77">
        <f>DRG_11!I18/1000</f>
        <v>1761.386</v>
      </c>
      <c r="D19" s="75">
        <f>DRG_12!I18/1000</f>
        <v>1773.566</v>
      </c>
      <c r="E19" s="76">
        <f>DTD_11!G18/1000</f>
        <v>1660.8221103090518</v>
      </c>
      <c r="F19" s="76">
        <f>DTD_12!G18/1000</f>
        <v>1674.3099844579599</v>
      </c>
      <c r="G19" s="281">
        <f t="shared" si="1"/>
        <v>0.69150089758860389</v>
      </c>
      <c r="H19" s="282">
        <f t="shared" si="2"/>
        <v>0.81212033878801382</v>
      </c>
      <c r="I19" s="283">
        <f t="shared" si="3"/>
        <v>-0.11964775742644429</v>
      </c>
      <c r="J19" s="284">
        <f t="shared" si="0"/>
        <v>94.83968104770797</v>
      </c>
      <c r="K19" s="15"/>
      <c r="L19" s="15"/>
      <c r="N19" s="67"/>
      <c r="O19" s="67"/>
    </row>
    <row r="20" spans="1:15" ht="13.5" customHeight="1" x14ac:dyDescent="0.2">
      <c r="A20" s="25">
        <v>5501</v>
      </c>
      <c r="B20" s="25" t="s">
        <v>13</v>
      </c>
      <c r="C20" s="77">
        <f>DRG_11!I19/1000</f>
        <v>1739.796</v>
      </c>
      <c r="D20" s="75">
        <f>DRG_12!I19/1000</f>
        <v>1758.885</v>
      </c>
      <c r="E20" s="76">
        <f>DTD_11!G19/1000</f>
        <v>1563.7806106900657</v>
      </c>
      <c r="F20" s="76">
        <f>DTD_12!G19/1000</f>
        <v>1584.4629782155832</v>
      </c>
      <c r="G20" s="281">
        <f t="shared" si="1"/>
        <v>1.0971976024775287</v>
      </c>
      <c r="H20" s="282">
        <f t="shared" si="2"/>
        <v>1.3225875409972554</v>
      </c>
      <c r="I20" s="283">
        <f t="shared" si="3"/>
        <v>-0.22244787069667371</v>
      </c>
      <c r="J20" s="284">
        <f t="shared" si="0"/>
        <v>99.387998856513121</v>
      </c>
      <c r="K20" s="15"/>
      <c r="L20" s="15"/>
      <c r="N20" s="67"/>
      <c r="O20" s="67"/>
    </row>
    <row r="21" spans="1:15" ht="13.5" customHeight="1" x14ac:dyDescent="0.2">
      <c r="A21" s="25">
        <v>6007</v>
      </c>
      <c r="B21" s="25" t="s">
        <v>14</v>
      </c>
      <c r="C21" s="77">
        <f>DRG_11!I20/1000</f>
        <v>1545.558</v>
      </c>
      <c r="D21" s="75">
        <f>DRG_12!I20/1000</f>
        <v>1520.299</v>
      </c>
      <c r="E21" s="76">
        <f>DTD_11!G20/1000</f>
        <v>1348.4640272323704</v>
      </c>
      <c r="F21" s="76">
        <f>DTD_12!G20/1000</f>
        <v>1345.8103594534234</v>
      </c>
      <c r="G21" s="281">
        <f t="shared" si="1"/>
        <v>-1.6342964806238314</v>
      </c>
      <c r="H21" s="282">
        <f t="shared" si="2"/>
        <v>-0.19679188508969769</v>
      </c>
      <c r="I21" s="283">
        <f t="shared" si="3"/>
        <v>-1.4403390659336712</v>
      </c>
      <c r="J21" s="284">
        <f t="shared" si="0"/>
        <v>101.14018416612991</v>
      </c>
      <c r="K21" s="15"/>
      <c r="L21" s="15"/>
      <c r="N21" s="67"/>
      <c r="O21" s="67"/>
    </row>
    <row r="22" spans="1:15" ht="13.5" customHeight="1" x14ac:dyDescent="0.2">
      <c r="A22" s="25">
        <v>6008</v>
      </c>
      <c r="B22" s="25" t="s">
        <v>50</v>
      </c>
      <c r="C22" s="77">
        <f>DRG_11!I21/1000</f>
        <v>1642.136</v>
      </c>
      <c r="D22" s="75">
        <f>DRG_12!I21/1000</f>
        <v>1673.203</v>
      </c>
      <c r="E22" s="76">
        <f>DTD_11!G21/1000</f>
        <v>1277.2047511324552</v>
      </c>
      <c r="F22" s="76">
        <f>DTD_12!G21/1000</f>
        <v>1359.5348857408387</v>
      </c>
      <c r="G22" s="281">
        <f t="shared" si="1"/>
        <v>1.8918652291892935</v>
      </c>
      <c r="H22" s="282">
        <f t="shared" si="2"/>
        <v>6.4461187241422468</v>
      </c>
      <c r="I22" s="283">
        <f t="shared" si="3"/>
        <v>-4.2784589513831017</v>
      </c>
      <c r="J22" s="284">
        <f t="shared" si="0"/>
        <v>110.18865342630319</v>
      </c>
      <c r="K22" s="15"/>
      <c r="L22" s="15"/>
      <c r="N22" s="67"/>
      <c r="O22" s="67"/>
    </row>
    <row r="23" spans="1:15" ht="13.5" customHeight="1" x14ac:dyDescent="0.2">
      <c r="A23" s="25">
        <v>6013</v>
      </c>
      <c r="B23" s="25" t="s">
        <v>63</v>
      </c>
      <c r="C23" s="77">
        <f>DRG_11!I22/1000</f>
        <v>156.54599999999999</v>
      </c>
      <c r="D23" s="75">
        <f>DRG_12!I22/1000</f>
        <v>171.72900000000001</v>
      </c>
      <c r="E23" s="76">
        <f>DTD_11!G22/1000</f>
        <v>93.710914972224018</v>
      </c>
      <c r="F23" s="76">
        <f>DTD_12!G22/1000</f>
        <v>109.3445368</v>
      </c>
      <c r="G23" s="281">
        <f t="shared" si="1"/>
        <v>9.6987466942624057</v>
      </c>
      <c r="H23" s="282">
        <f t="shared" si="2"/>
        <v>16.682818466141104</v>
      </c>
      <c r="I23" s="283">
        <f t="shared" si="3"/>
        <v>-5.9855185739324028</v>
      </c>
      <c r="J23" s="284">
        <f t="shared" si="0"/>
        <v>140.61289476184706</v>
      </c>
      <c r="K23" s="15"/>
      <c r="L23" s="15"/>
      <c r="N23" s="67"/>
      <c r="O23" s="67"/>
    </row>
    <row r="24" spans="1:15" ht="13.5" customHeight="1" x14ac:dyDescent="0.2">
      <c r="A24" s="25">
        <v>6006</v>
      </c>
      <c r="B24" s="25" t="s">
        <v>83</v>
      </c>
      <c r="C24" s="77">
        <f>DRG_11!I23/1000</f>
        <v>1012.795</v>
      </c>
      <c r="D24" s="75">
        <f>DRG_12!I23/1000</f>
        <v>1048.7560000000001</v>
      </c>
      <c r="E24" s="76">
        <f>DTD_11!G23/1000</f>
        <v>832.60618371335181</v>
      </c>
      <c r="F24" s="76">
        <f>DTD_12!G23/1000</f>
        <v>905.26567598036809</v>
      </c>
      <c r="G24" s="281">
        <f t="shared" si="1"/>
        <v>3.5506691877428498</v>
      </c>
      <c r="H24" s="282">
        <f t="shared" si="2"/>
        <v>8.7267538589445905</v>
      </c>
      <c r="I24" s="283">
        <f t="shared" si="3"/>
        <v>-4.7606357106153236</v>
      </c>
      <c r="J24" s="284">
        <f t="shared" si="0"/>
        <v>103.72346148739004</v>
      </c>
      <c r="K24" s="15"/>
      <c r="L24" s="15"/>
      <c r="N24" s="67"/>
      <c r="O24" s="67"/>
    </row>
    <row r="25" spans="1:15" ht="13.5" customHeight="1" x14ac:dyDescent="0.2">
      <c r="A25" s="25">
        <v>6650</v>
      </c>
      <c r="B25" s="25" t="s">
        <v>84</v>
      </c>
      <c r="C25" s="77">
        <f>DRG_11!I24/1000</f>
        <v>1961.752</v>
      </c>
      <c r="D25" s="75">
        <f>DRG_12!I24/1000</f>
        <v>2096.5079999999998</v>
      </c>
      <c r="E25" s="76">
        <f>DTD_11!G24/1000</f>
        <v>1829.5584557356569</v>
      </c>
      <c r="F25" s="76">
        <f>DTD_12!G24/1000</f>
        <v>1795.3562215536895</v>
      </c>
      <c r="G25" s="281">
        <f t="shared" si="1"/>
        <v>6.8691659292305918</v>
      </c>
      <c r="H25" s="282">
        <f t="shared" si="2"/>
        <v>-1.869425602376551</v>
      </c>
      <c r="I25" s="283">
        <f t="shared" si="3"/>
        <v>8.9050650984661583</v>
      </c>
      <c r="J25" s="284">
        <f t="shared" si="0"/>
        <v>104.55010905967077</v>
      </c>
      <c r="K25" s="15"/>
      <c r="L25" s="15"/>
      <c r="N25" s="67"/>
      <c r="O25" s="67"/>
    </row>
    <row r="26" spans="1:15" ht="13.5" customHeight="1" x14ac:dyDescent="0.2">
      <c r="A26" s="25">
        <v>6620</v>
      </c>
      <c r="B26" s="25" t="s">
        <v>68</v>
      </c>
      <c r="C26" s="77">
        <f>DRG_11!I25/1000</f>
        <v>5740.598</v>
      </c>
      <c r="D26" s="75">
        <f>DRG_12!I25/1000</f>
        <v>5967.5169999999998</v>
      </c>
      <c r="E26" s="76">
        <f>DTD_11!G25/1000</f>
        <v>5310.0500118918417</v>
      </c>
      <c r="F26" s="76">
        <f>DTD_12!G25/1000</f>
        <v>5592.6308980078111</v>
      </c>
      <c r="G26" s="281">
        <f t="shared" si="1"/>
        <v>3.9528808671152271</v>
      </c>
      <c r="H26" s="282">
        <f t="shared" si="2"/>
        <v>5.3216238167838492</v>
      </c>
      <c r="I26" s="283">
        <f t="shared" si="3"/>
        <v>-1.2995839791168362</v>
      </c>
      <c r="J26" s="284">
        <f t="shared" si="0"/>
        <v>95.533591372906102</v>
      </c>
      <c r="K26" s="15"/>
      <c r="L26" s="15"/>
      <c r="M26" s="148"/>
      <c r="N26" s="67"/>
      <c r="O26" s="67"/>
    </row>
    <row r="27" spans="1:15" ht="13.5" customHeight="1" x14ac:dyDescent="0.25">
      <c r="A27" s="25">
        <v>7005</v>
      </c>
      <c r="B27" s="25" t="s">
        <v>85</v>
      </c>
      <c r="C27" s="77">
        <f>DRG_11!I26/1000</f>
        <v>1216.097</v>
      </c>
      <c r="D27" s="75">
        <f>DRG_12!I26/1000</f>
        <v>1162.3599999999999</v>
      </c>
      <c r="E27" s="76">
        <f>DTD_11!G26/1000</f>
        <v>1020.4335461026602</v>
      </c>
      <c r="F27" s="76">
        <f>DTD_12!G26/1000</f>
        <v>957.28443331555354</v>
      </c>
      <c r="G27" s="281">
        <f t="shared" si="1"/>
        <v>-4.4188086970036178</v>
      </c>
      <c r="H27" s="282">
        <f t="shared" si="2"/>
        <v>-6.1884591140983103</v>
      </c>
      <c r="I27" s="283">
        <f t="shared" si="3"/>
        <v>1.8863888178183075</v>
      </c>
      <c r="J27" s="284">
        <f t="shared" si="0"/>
        <v>108.71219302564508</v>
      </c>
      <c r="K27" s="15"/>
      <c r="L27" s="15"/>
      <c r="M27" s="149"/>
      <c r="N27" s="67"/>
      <c r="O27" s="67"/>
    </row>
    <row r="28" spans="1:15" ht="13.5" customHeight="1" x14ac:dyDescent="0.2">
      <c r="A28" s="25">
        <v>6630</v>
      </c>
      <c r="B28" s="25" t="s">
        <v>69</v>
      </c>
      <c r="C28" s="77">
        <f>DRG_11!I27/1000</f>
        <v>2176.9589999999998</v>
      </c>
      <c r="D28" s="75">
        <f>DRG_12!I27/1000</f>
        <v>2226.2930000000001</v>
      </c>
      <c r="E28" s="76">
        <f>DTD_11!G27/1000</f>
        <v>1983.6074621349628</v>
      </c>
      <c r="F28" s="76">
        <f>DTD_12!G27/1000</f>
        <v>2007.4992960000002</v>
      </c>
      <c r="G28" s="281">
        <f t="shared" si="1"/>
        <v>2.2661887522916313</v>
      </c>
      <c r="H28" s="282">
        <f t="shared" si="2"/>
        <v>1.2044638024966137</v>
      </c>
      <c r="I28" s="283">
        <f t="shared" si="3"/>
        <v>1.0490890519088136</v>
      </c>
      <c r="J28" s="284">
        <f t="shared" si="0"/>
        <v>99.290001300793534</v>
      </c>
      <c r="K28" s="15"/>
      <c r="L28" s="15"/>
      <c r="N28" s="67"/>
      <c r="O28" s="67"/>
    </row>
    <row r="29" spans="1:15" ht="13.5" customHeight="1" x14ac:dyDescent="0.2">
      <c r="A29" s="25">
        <v>7603</v>
      </c>
      <c r="B29" s="25" t="s">
        <v>15</v>
      </c>
      <c r="C29" s="77">
        <f>DRG_11!I28/1000</f>
        <v>370.05799999999999</v>
      </c>
      <c r="D29" s="75">
        <f>DRG_12!I28/1000</f>
        <v>387.87700000000001</v>
      </c>
      <c r="E29" s="76">
        <f>DTD_11!G28/1000</f>
        <v>388.77949307642331</v>
      </c>
      <c r="F29" s="76">
        <f>DTD_12!G28/1000</f>
        <v>382.87407116429114</v>
      </c>
      <c r="G29" s="281">
        <f t="shared" si="1"/>
        <v>4.8151911322009022</v>
      </c>
      <c r="H29" s="282">
        <f t="shared" si="2"/>
        <v>-1.518964353135599</v>
      </c>
      <c r="I29" s="283">
        <f t="shared" si="3"/>
        <v>6.4318530402641905</v>
      </c>
      <c r="J29" s="284">
        <f t="shared" si="0"/>
        <v>90.70195937773174</v>
      </c>
      <c r="K29" s="15"/>
      <c r="L29" s="15"/>
      <c r="N29" s="67"/>
      <c r="O29" s="67"/>
    </row>
    <row r="30" spans="1:15" ht="13.5" customHeight="1" x14ac:dyDescent="0.2">
      <c r="A30" s="25">
        <v>8001</v>
      </c>
      <c r="B30" s="25" t="s">
        <v>46</v>
      </c>
      <c r="C30" s="77">
        <f>DRG_11!I29/1000</f>
        <v>3754.1729999999998</v>
      </c>
      <c r="D30" s="75">
        <f>DRG_12!I29/1000</f>
        <v>3771.9630000000002</v>
      </c>
      <c r="E30" s="76">
        <f>DTD_11!G29/1000</f>
        <v>3538.8940491601106</v>
      </c>
      <c r="F30" s="76">
        <f>DTD_12!G29/1000</f>
        <v>3559.2192198160219</v>
      </c>
      <c r="G30" s="281">
        <f t="shared" si="1"/>
        <v>0.47387267448784076</v>
      </c>
      <c r="H30" s="282">
        <f t="shared" si="2"/>
        <v>0.57433679487339795</v>
      </c>
      <c r="I30" s="283">
        <f t="shared" si="3"/>
        <v>-9.9890412989211974E-2</v>
      </c>
      <c r="J30" s="284">
        <f t="shared" si="0"/>
        <v>94.883628251536493</v>
      </c>
      <c r="K30" s="15"/>
      <c r="L30" s="15"/>
      <c r="N30" s="67"/>
      <c r="O30" s="67"/>
    </row>
    <row r="31" spans="1:15" ht="13.5" customHeight="1" x14ac:dyDescent="0.2">
      <c r="A31" s="25">
        <v>8003</v>
      </c>
      <c r="B31" s="25" t="s">
        <v>16</v>
      </c>
      <c r="C31" s="77">
        <f>DRG_11!I30/1000</f>
        <v>951.34900000000005</v>
      </c>
      <c r="D31" s="75">
        <f>DRG_12!I30/1000</f>
        <v>999.83799999999997</v>
      </c>
      <c r="E31" s="76">
        <f>DTD_11!G30/1000</f>
        <v>857.15911040570745</v>
      </c>
      <c r="F31" s="76">
        <f>DTD_12!G30/1000</f>
        <v>873.47866455544306</v>
      </c>
      <c r="G31" s="281">
        <f t="shared" si="1"/>
        <v>5.0968677110082572</v>
      </c>
      <c r="H31" s="282">
        <f t="shared" si="2"/>
        <v>1.9039118818921841</v>
      </c>
      <c r="I31" s="283">
        <f t="shared" si="3"/>
        <v>3.1333005476931408</v>
      </c>
      <c r="J31" s="284">
        <f t="shared" si="0"/>
        <v>102.483968523112</v>
      </c>
      <c r="K31" s="15"/>
      <c r="L31" s="15"/>
      <c r="N31" s="67"/>
      <c r="O31" s="67"/>
    </row>
    <row r="32" spans="1:15" ht="13.5" customHeight="1" x14ac:dyDescent="0.2">
      <c r="A32" s="25">
        <v>8005</v>
      </c>
      <c r="B32" s="25" t="s">
        <v>17</v>
      </c>
      <c r="C32" s="77">
        <f>DRG_11!I31/1000</f>
        <v>261.51100000000002</v>
      </c>
      <c r="D32" s="75">
        <f>DRG_12!I31/1000</f>
        <v>269.34399999999999</v>
      </c>
      <c r="E32" s="76">
        <f>DTD_11!G31/1000</f>
        <v>246.55681643619303</v>
      </c>
      <c r="F32" s="76">
        <f>DTD_12!G31/1000</f>
        <v>253.57369081715717</v>
      </c>
      <c r="G32" s="281">
        <f t="shared" si="1"/>
        <v>2.9952850931700636</v>
      </c>
      <c r="H32" s="282">
        <f t="shared" si="2"/>
        <v>2.8459462132859104</v>
      </c>
      <c r="I32" s="283">
        <f t="shared" si="3"/>
        <v>0.14520638428903165</v>
      </c>
      <c r="J32" s="284">
        <f t="shared" si="0"/>
        <v>95.100261430680163</v>
      </c>
      <c r="K32" s="15"/>
      <c r="L32" s="15"/>
      <c r="N32" s="67"/>
      <c r="O32" s="67"/>
    </row>
    <row r="33" spans="1:15" ht="13.5" customHeight="1" x14ac:dyDescent="0.2">
      <c r="A33" s="144"/>
      <c r="B33" s="144"/>
      <c r="C33" s="77"/>
      <c r="D33" s="75"/>
      <c r="E33" s="76"/>
      <c r="F33" s="76"/>
      <c r="G33" s="281"/>
      <c r="H33" s="282"/>
      <c r="I33" s="283"/>
      <c r="J33" s="284"/>
      <c r="K33" s="15"/>
      <c r="L33" s="15"/>
      <c r="N33" s="67"/>
      <c r="O33" s="67"/>
    </row>
    <row r="34" spans="1:15" ht="13.5" customHeight="1" x14ac:dyDescent="0.2">
      <c r="A34" s="144"/>
      <c r="B34" s="144"/>
      <c r="C34" s="77"/>
      <c r="D34" s="75"/>
      <c r="E34" s="76"/>
      <c r="F34" s="76"/>
      <c r="G34" s="281"/>
      <c r="H34" s="282"/>
      <c r="I34" s="283"/>
      <c r="J34" s="284"/>
      <c r="K34" s="15"/>
      <c r="L34" s="15"/>
      <c r="N34" s="67"/>
      <c r="O34" s="67"/>
    </row>
    <row r="35" spans="1:15" ht="13.5" customHeight="1" x14ac:dyDescent="0.2">
      <c r="A35" s="25"/>
      <c r="B35"/>
      <c r="C35" s="77"/>
      <c r="D35" s="75"/>
      <c r="E35" s="76"/>
      <c r="F35" s="76"/>
      <c r="G35" s="281"/>
      <c r="H35" s="282"/>
      <c r="I35" s="283"/>
      <c r="J35" s="284"/>
      <c r="K35" s="15"/>
      <c r="L35" s="15"/>
      <c r="N35" s="67"/>
      <c r="O35" s="67"/>
    </row>
    <row r="36" spans="1:15" ht="13.5" customHeight="1" x14ac:dyDescent="0.2">
      <c r="A36" s="28"/>
      <c r="B36" s="28"/>
      <c r="C36" s="77"/>
      <c r="D36" s="75"/>
      <c r="E36" s="73"/>
      <c r="F36" s="73"/>
      <c r="G36" s="285"/>
      <c r="H36" s="286"/>
      <c r="I36" s="287"/>
      <c r="J36" s="288"/>
      <c r="K36" s="15"/>
      <c r="L36" s="15"/>
      <c r="N36" s="67"/>
      <c r="O36" s="67"/>
    </row>
    <row r="37" spans="1:15" ht="13.5" customHeight="1" x14ac:dyDescent="0.2">
      <c r="A37" s="63"/>
      <c r="B37" s="30" t="s">
        <v>26</v>
      </c>
      <c r="C37" s="78">
        <f>SUM(C6:C36)</f>
        <v>56275.54</v>
      </c>
      <c r="D37" s="80">
        <f>SUM(D6:D36)</f>
        <v>58214.312000000013</v>
      </c>
      <c r="E37" s="79">
        <f>SUM(E6:E36)</f>
        <v>51069.951531070874</v>
      </c>
      <c r="F37" s="79">
        <f>SUM(F6:F36)</f>
        <v>52120.475169155019</v>
      </c>
      <c r="G37" s="289">
        <f t="shared" si="1"/>
        <v>3.4451415304055821</v>
      </c>
      <c r="H37" s="290">
        <f>(F37/E37-1)*100</f>
        <v>2.0570288527589575</v>
      </c>
      <c r="I37" s="291">
        <f>((D37/C37)/(F37/E37)-1)*100</f>
        <v>1.360134322202633</v>
      </c>
      <c r="J37" s="288">
        <f>(D37/F37)/($D$37/$F$37)*100</f>
        <v>100</v>
      </c>
      <c r="L37" s="147"/>
      <c r="N37" s="67"/>
      <c r="O37" s="67"/>
    </row>
    <row r="38" spans="1:15" ht="13.5" customHeight="1" x14ac:dyDescent="0.2">
      <c r="A38" s="10"/>
      <c r="B38" s="11"/>
      <c r="C38" s="9"/>
      <c r="D38" s="9"/>
      <c r="E38" s="9"/>
      <c r="F38" s="9"/>
      <c r="G38" s="11"/>
      <c r="H38" s="11"/>
      <c r="I38" s="291"/>
      <c r="J38" s="11"/>
    </row>
    <row r="39" spans="1:15" ht="33.75" customHeight="1" x14ac:dyDescent="0.2">
      <c r="A39" s="64"/>
      <c r="B39" s="16"/>
      <c r="C39" s="208" t="s">
        <v>29</v>
      </c>
      <c r="D39" s="209"/>
      <c r="E39" s="208" t="s">
        <v>57</v>
      </c>
      <c r="F39" s="209"/>
      <c r="G39" s="292" t="s">
        <v>81</v>
      </c>
      <c r="H39" s="292"/>
      <c r="I39" s="292"/>
      <c r="J39" s="293" t="s">
        <v>32</v>
      </c>
    </row>
    <row r="40" spans="1:15" ht="22.5" x14ac:dyDescent="0.2">
      <c r="A40" s="17" t="s">
        <v>18</v>
      </c>
      <c r="B40" s="74" t="s">
        <v>0</v>
      </c>
      <c r="C40" s="122">
        <v>2011</v>
      </c>
      <c r="D40" s="122">
        <v>2012</v>
      </c>
      <c r="E40" s="122">
        <v>2011</v>
      </c>
      <c r="F40" s="122">
        <v>2012</v>
      </c>
      <c r="G40" s="294" t="s">
        <v>39</v>
      </c>
      <c r="H40" s="295" t="s">
        <v>30</v>
      </c>
      <c r="I40" s="296" t="s">
        <v>31</v>
      </c>
      <c r="J40" s="297">
        <v>2012</v>
      </c>
    </row>
    <row r="41" spans="1:15" ht="13.5" customHeight="1" x14ac:dyDescent="0.2">
      <c r="B41" s="34" t="s">
        <v>40</v>
      </c>
      <c r="C41" s="35">
        <f>SUM(C6:C15)</f>
        <v>19431.393999999997</v>
      </c>
      <c r="D41" s="35">
        <f>SUM(D6:D15)</f>
        <v>20332.544000000002</v>
      </c>
      <c r="E41" s="35">
        <f>SUM(E6:E15)</f>
        <v>17736.746702893273</v>
      </c>
      <c r="F41" s="35">
        <f>SUM(F6:F15)</f>
        <v>18015.092282603524</v>
      </c>
      <c r="G41" s="281">
        <f t="shared" ref="G41:G46" si="4">(D41/C41-1)*100</f>
        <v>4.6375983112688868</v>
      </c>
      <c r="H41" s="282">
        <f t="shared" ref="H41:H46" si="5">(F41/E41-1)*100</f>
        <v>1.5693158636856719</v>
      </c>
      <c r="I41" s="283">
        <f t="shared" ref="I41:I46" si="6">((D41/C41)/(F41/E41)-1)*100</f>
        <v>3.0208753711614023</v>
      </c>
      <c r="J41" s="284">
        <f t="shared" ref="J41:J46" si="7">(D41/F41)/($D$37/$F$37)*100</f>
        <v>101.04942041664889</v>
      </c>
    </row>
    <row r="42" spans="1:15" ht="13.5" customHeight="1" x14ac:dyDescent="0.2">
      <c r="B42" s="37" t="s">
        <v>41</v>
      </c>
      <c r="C42" s="38">
        <f>SUM(C16:C17)</f>
        <v>6779.9349999999995</v>
      </c>
      <c r="D42" s="38">
        <f>SUM(D16:D17)</f>
        <v>7001.174</v>
      </c>
      <c r="E42" s="38">
        <f>SUM(E16:E17)</f>
        <v>6250.7726059382858</v>
      </c>
      <c r="F42" s="38">
        <f>SUM(F16:F17)</f>
        <v>6374.4944933112174</v>
      </c>
      <c r="G42" s="281">
        <f t="shared" si="4"/>
        <v>3.2631433782182251</v>
      </c>
      <c r="H42" s="282">
        <f t="shared" si="5"/>
        <v>1.9793055222548706</v>
      </c>
      <c r="I42" s="283">
        <f t="shared" si="6"/>
        <v>1.2589199832148124</v>
      </c>
      <c r="J42" s="284">
        <f t="shared" si="7"/>
        <v>98.334002862373097</v>
      </c>
    </row>
    <row r="43" spans="1:15" ht="13.5" customHeight="1" x14ac:dyDescent="0.2">
      <c r="B43" s="37" t="s">
        <v>42</v>
      </c>
      <c r="C43" s="38">
        <f>SUM(C18:C23)</f>
        <v>12618.919000000002</v>
      </c>
      <c r="D43" s="38">
        <f>SUM(D18:D23)</f>
        <v>12950.137999999997</v>
      </c>
      <c r="E43" s="38">
        <f>SUM(E18:E23)</f>
        <v>11074.787093582418</v>
      </c>
      <c r="F43" s="38">
        <f>SUM(F18:F23)</f>
        <v>11403.706222029947</v>
      </c>
      <c r="G43" s="281">
        <f t="shared" si="4"/>
        <v>2.6247810925800863</v>
      </c>
      <c r="H43" s="282">
        <f t="shared" si="5"/>
        <v>2.9699815054515133</v>
      </c>
      <c r="I43" s="283">
        <f t="shared" si="6"/>
        <v>-0.3352437359165239</v>
      </c>
      <c r="J43" s="284">
        <f t="shared" si="7"/>
        <v>101.67331249160267</v>
      </c>
    </row>
    <row r="44" spans="1:15" ht="13.5" customHeight="1" x14ac:dyDescent="0.2">
      <c r="B44" s="37" t="s">
        <v>43</v>
      </c>
      <c r="C44" s="38">
        <f>SUM(C24:C28)</f>
        <v>12108.201000000001</v>
      </c>
      <c r="D44" s="38">
        <f>SUM(D24:D28)</f>
        <v>12501.433999999999</v>
      </c>
      <c r="E44" s="38">
        <f>SUM(E24:E28)</f>
        <v>10976.255659578474</v>
      </c>
      <c r="F44" s="38">
        <f>SUM(F24:F28)</f>
        <v>11258.036524857422</v>
      </c>
      <c r="G44" s="281">
        <f t="shared" si="4"/>
        <v>3.2476583432996975</v>
      </c>
      <c r="H44" s="282">
        <f t="shared" si="5"/>
        <v>2.5671856962720341</v>
      </c>
      <c r="I44" s="283">
        <f t="shared" si="6"/>
        <v>0.66344088746153052</v>
      </c>
      <c r="J44" s="284">
        <f t="shared" si="7"/>
        <v>99.420461861840735</v>
      </c>
    </row>
    <row r="45" spans="1:15" ht="13.5" customHeight="1" x14ac:dyDescent="0.2">
      <c r="B45" s="41" t="s">
        <v>44</v>
      </c>
      <c r="C45" s="42">
        <f>SUM(C29:C32)</f>
        <v>5337.0910000000003</v>
      </c>
      <c r="D45" s="42">
        <f>SUM(D29:D32)</f>
        <v>5429.0219999999999</v>
      </c>
      <c r="E45" s="42">
        <f>SUM(E29:E32)</f>
        <v>5031.3894690784346</v>
      </c>
      <c r="F45" s="42">
        <f>SUM(F29:F32)</f>
        <v>5069.1456463529139</v>
      </c>
      <c r="G45" s="285">
        <f t="shared" si="4"/>
        <v>1.7224926462749091</v>
      </c>
      <c r="H45" s="286">
        <f t="shared" si="5"/>
        <v>0.75041253527516893</v>
      </c>
      <c r="I45" s="287">
        <f t="shared" si="6"/>
        <v>0.96483983195541079</v>
      </c>
      <c r="J45" s="288">
        <f t="shared" si="7"/>
        <v>95.888258087544642</v>
      </c>
    </row>
    <row r="46" spans="1:15" ht="13.5" customHeight="1" x14ac:dyDescent="0.2">
      <c r="B46" s="30" t="s">
        <v>26</v>
      </c>
      <c r="C46" s="44">
        <f>SUM(C41:C45)</f>
        <v>56275.54</v>
      </c>
      <c r="D46" s="80">
        <f>SUM(D41:D45)</f>
        <v>58214.311999999998</v>
      </c>
      <c r="E46" s="79">
        <f>SUM(E41:E45)</f>
        <v>51069.951531070881</v>
      </c>
      <c r="F46" s="79">
        <f>SUM(F41:F45)</f>
        <v>52120.475169155019</v>
      </c>
      <c r="G46" s="289">
        <f t="shared" si="4"/>
        <v>3.4451415304055599</v>
      </c>
      <c r="H46" s="290">
        <f t="shared" si="5"/>
        <v>2.0570288527589575</v>
      </c>
      <c r="I46" s="291">
        <f t="shared" si="6"/>
        <v>1.3601343222026108</v>
      </c>
      <c r="J46" s="288">
        <f t="shared" si="7"/>
        <v>99.999999999999972</v>
      </c>
    </row>
    <row r="47" spans="1:15" ht="13.5" customHeight="1" x14ac:dyDescent="0.2">
      <c r="C47" s="22"/>
      <c r="G47" s="298"/>
      <c r="H47" s="298"/>
      <c r="I47" s="298"/>
      <c r="J47" s="298"/>
    </row>
    <row r="48" spans="1:15" ht="13.5" customHeight="1" x14ac:dyDescent="0.2">
      <c r="G48" s="206"/>
      <c r="H48" s="206"/>
      <c r="I48" s="206"/>
    </row>
    <row r="49" ht="13.5" customHeight="1" x14ac:dyDescent="0.2"/>
    <row r="50" ht="13.5" customHeight="1" x14ac:dyDescent="0.2"/>
    <row r="51" ht="13.5" customHeight="1" x14ac:dyDescent="0.2"/>
    <row r="52" ht="13.5" customHeight="1" x14ac:dyDescent="0.2"/>
  </sheetData>
  <mergeCells count="6">
    <mergeCell ref="G4:I4"/>
    <mergeCell ref="C4:D4"/>
    <mergeCell ref="E4:F4"/>
    <mergeCell ref="C39:D39"/>
    <mergeCell ref="E39:F39"/>
    <mergeCell ref="G39:I39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82" orientation="landscape" r:id="rId1"/>
  <headerFooter alignWithMargins="0">
    <oddHeader>&amp;CSide 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defaultRowHeight="12.75" x14ac:dyDescent="0.2"/>
  <sheetData>
    <row r="1" spans="1:1" x14ac:dyDescent="0.2">
      <c r="A1" s="189" t="s">
        <v>164</v>
      </c>
    </row>
    <row r="2" spans="1:1" x14ac:dyDescent="0.2">
      <c r="A2" s="189" t="s">
        <v>165</v>
      </c>
    </row>
    <row r="3" spans="1:1" x14ac:dyDescent="0.2">
      <c r="A3" s="189" t="s">
        <v>166</v>
      </c>
    </row>
    <row r="4" spans="1:1" x14ac:dyDescent="0.2">
      <c r="A4" s="189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6"/>
  <sheetViews>
    <sheetView workbookViewId="0">
      <selection sqref="A1:H1"/>
    </sheetView>
  </sheetViews>
  <sheetFormatPr defaultRowHeight="11.25" x14ac:dyDescent="0.2"/>
  <cols>
    <col min="1" max="1" width="38.140625" style="191" customWidth="1"/>
    <col min="2" max="2" width="13.7109375" style="191" customWidth="1"/>
    <col min="3" max="3" width="31.140625" style="191" customWidth="1"/>
    <col min="4" max="4" width="11.5703125" style="191" customWidth="1"/>
    <col min="5" max="10" width="12.7109375" style="190" customWidth="1"/>
    <col min="11" max="11" width="9.5703125" style="190" customWidth="1"/>
    <col min="12" max="16384" width="9.140625" style="190"/>
  </cols>
  <sheetData>
    <row r="1" spans="1:11" x14ac:dyDescent="0.2">
      <c r="A1" s="212" t="s">
        <v>168</v>
      </c>
      <c r="B1" s="212"/>
      <c r="C1" s="212"/>
      <c r="D1" s="212"/>
      <c r="E1" s="212"/>
      <c r="F1" s="212"/>
      <c r="G1" s="212"/>
      <c r="H1" s="212"/>
    </row>
    <row r="2" spans="1:11" ht="12" thickBot="1" x14ac:dyDescent="0.25"/>
    <row r="3" spans="1:11" ht="22.5" x14ac:dyDescent="0.2">
      <c r="A3" s="213"/>
      <c r="B3" s="214"/>
      <c r="C3" s="214"/>
      <c r="D3" s="215"/>
      <c r="E3" s="192" t="s">
        <v>169</v>
      </c>
      <c r="F3" s="192" t="s">
        <v>170</v>
      </c>
      <c r="G3" s="192" t="s">
        <v>171</v>
      </c>
      <c r="H3" s="192" t="s">
        <v>172</v>
      </c>
      <c r="I3" s="192" t="s">
        <v>173</v>
      </c>
      <c r="J3" s="193" t="s">
        <v>174</v>
      </c>
    </row>
    <row r="4" spans="1:11" x14ac:dyDescent="0.2">
      <c r="A4" s="194" t="s">
        <v>175</v>
      </c>
      <c r="B4" s="195"/>
      <c r="C4" s="195"/>
      <c r="D4" s="195"/>
      <c r="E4" s="216">
        <v>52183</v>
      </c>
      <c r="F4" s="216"/>
      <c r="G4" s="216">
        <v>753152880</v>
      </c>
      <c r="H4" s="216"/>
      <c r="I4" s="216">
        <v>86559095</v>
      </c>
      <c r="J4" s="210">
        <v>666593785</v>
      </c>
    </row>
    <row r="5" spans="1:11" ht="15.75" customHeight="1" x14ac:dyDescent="0.2">
      <c r="A5" s="223" t="s">
        <v>1</v>
      </c>
      <c r="B5" s="226" t="s">
        <v>110</v>
      </c>
      <c r="C5" s="227"/>
      <c r="D5" s="228"/>
      <c r="E5" s="217"/>
      <c r="F5" s="217"/>
      <c r="G5" s="217"/>
      <c r="H5" s="217"/>
      <c r="I5" s="217"/>
      <c r="J5" s="211"/>
      <c r="K5" s="196"/>
    </row>
    <row r="6" spans="1:11" x14ac:dyDescent="0.2">
      <c r="A6" s="224"/>
      <c r="B6" s="195" t="s">
        <v>176</v>
      </c>
      <c r="C6" s="195" t="s">
        <v>177</v>
      </c>
      <c r="D6" s="195" t="s">
        <v>178</v>
      </c>
      <c r="E6" s="221">
        <v>8</v>
      </c>
      <c r="F6" s="216">
        <v>30130</v>
      </c>
      <c r="G6" s="216">
        <v>241040</v>
      </c>
      <c r="H6" s="221">
        <v>0</v>
      </c>
      <c r="I6" s="221">
        <v>0</v>
      </c>
      <c r="J6" s="210">
        <v>241040</v>
      </c>
    </row>
    <row r="7" spans="1:11" x14ac:dyDescent="0.2">
      <c r="A7" s="224"/>
      <c r="B7" s="218" t="s">
        <v>179</v>
      </c>
      <c r="C7" s="218" t="s">
        <v>180</v>
      </c>
      <c r="D7" s="195" t="s">
        <v>181</v>
      </c>
      <c r="E7" s="222"/>
      <c r="F7" s="217"/>
      <c r="G7" s="217"/>
      <c r="H7" s="222"/>
      <c r="I7" s="222"/>
      <c r="J7" s="211"/>
    </row>
    <row r="8" spans="1:11" x14ac:dyDescent="0.2">
      <c r="A8" s="224"/>
      <c r="B8" s="219"/>
      <c r="C8" s="219"/>
      <c r="D8" s="195" t="s">
        <v>182</v>
      </c>
      <c r="E8" s="197">
        <v>17</v>
      </c>
      <c r="F8" s="198">
        <v>14344</v>
      </c>
      <c r="G8" s="198">
        <v>243848</v>
      </c>
      <c r="H8" s="197">
        <v>0</v>
      </c>
      <c r="I8" s="197">
        <v>0</v>
      </c>
      <c r="J8" s="199">
        <v>243848</v>
      </c>
    </row>
    <row r="9" spans="1:11" x14ac:dyDescent="0.2">
      <c r="A9" s="224"/>
      <c r="B9" s="219"/>
      <c r="C9" s="219"/>
      <c r="D9" s="195" t="s">
        <v>183</v>
      </c>
      <c r="E9" s="197">
        <v>308</v>
      </c>
      <c r="F9" s="198">
        <v>6851</v>
      </c>
      <c r="G9" s="198">
        <v>2110108</v>
      </c>
      <c r="H9" s="197">
        <v>0</v>
      </c>
      <c r="I9" s="197">
        <v>0</v>
      </c>
      <c r="J9" s="199">
        <v>2110108</v>
      </c>
    </row>
    <row r="10" spans="1:11" x14ac:dyDescent="0.2">
      <c r="A10" s="224"/>
      <c r="B10" s="219"/>
      <c r="C10" s="220"/>
      <c r="D10" s="195" t="s">
        <v>184</v>
      </c>
      <c r="E10" s="197">
        <v>5</v>
      </c>
      <c r="F10" s="198">
        <v>10344</v>
      </c>
      <c r="G10" s="198">
        <v>51720</v>
      </c>
      <c r="H10" s="197">
        <v>0</v>
      </c>
      <c r="I10" s="197">
        <v>0</v>
      </c>
      <c r="J10" s="199">
        <v>51720</v>
      </c>
    </row>
    <row r="11" spans="1:11" x14ac:dyDescent="0.2">
      <c r="A11" s="224"/>
      <c r="B11" s="219"/>
      <c r="C11" s="218" t="s">
        <v>185</v>
      </c>
      <c r="D11" s="195" t="s">
        <v>186</v>
      </c>
      <c r="E11" s="197">
        <v>2</v>
      </c>
      <c r="F11" s="198">
        <v>28584</v>
      </c>
      <c r="G11" s="198">
        <v>57168</v>
      </c>
      <c r="H11" s="198">
        <v>2770</v>
      </c>
      <c r="I11" s="198">
        <v>5540</v>
      </c>
      <c r="J11" s="199">
        <v>51628</v>
      </c>
    </row>
    <row r="12" spans="1:11" x14ac:dyDescent="0.2">
      <c r="A12" s="224"/>
      <c r="B12" s="219"/>
      <c r="C12" s="219"/>
      <c r="D12" s="195" t="s">
        <v>187</v>
      </c>
      <c r="E12" s="197">
        <v>8</v>
      </c>
      <c r="F12" s="198">
        <v>15928</v>
      </c>
      <c r="G12" s="198">
        <v>127424</v>
      </c>
      <c r="H12" s="198">
        <v>2770</v>
      </c>
      <c r="I12" s="198">
        <v>22160</v>
      </c>
      <c r="J12" s="199">
        <v>105264</v>
      </c>
    </row>
    <row r="13" spans="1:11" x14ac:dyDescent="0.2">
      <c r="A13" s="224"/>
      <c r="B13" s="219"/>
      <c r="C13" s="219"/>
      <c r="D13" s="195" t="s">
        <v>188</v>
      </c>
      <c r="E13" s="197">
        <v>44</v>
      </c>
      <c r="F13" s="198">
        <v>8435</v>
      </c>
      <c r="G13" s="198">
        <v>371140</v>
      </c>
      <c r="H13" s="198">
        <v>2770</v>
      </c>
      <c r="I13" s="198">
        <v>121880</v>
      </c>
      <c r="J13" s="199">
        <v>249260</v>
      </c>
    </row>
    <row r="14" spans="1:11" x14ac:dyDescent="0.2">
      <c r="A14" s="224"/>
      <c r="B14" s="219"/>
      <c r="C14" s="220"/>
      <c r="D14" s="195" t="s">
        <v>189</v>
      </c>
      <c r="E14" s="197">
        <v>4</v>
      </c>
      <c r="F14" s="198">
        <v>11928</v>
      </c>
      <c r="G14" s="198">
        <v>47712</v>
      </c>
      <c r="H14" s="198">
        <v>2770</v>
      </c>
      <c r="I14" s="198">
        <v>11080</v>
      </c>
      <c r="J14" s="199">
        <v>36632</v>
      </c>
    </row>
    <row r="15" spans="1:11" x14ac:dyDescent="0.2">
      <c r="A15" s="224"/>
      <c r="B15" s="219"/>
      <c r="C15" s="218" t="s">
        <v>190</v>
      </c>
      <c r="D15" s="195" t="s">
        <v>187</v>
      </c>
      <c r="E15" s="197">
        <v>4</v>
      </c>
      <c r="F15" s="198">
        <v>15682</v>
      </c>
      <c r="G15" s="198">
        <v>62728</v>
      </c>
      <c r="H15" s="198">
        <v>2524</v>
      </c>
      <c r="I15" s="198">
        <v>10096</v>
      </c>
      <c r="J15" s="199">
        <v>52632</v>
      </c>
    </row>
    <row r="16" spans="1:11" x14ac:dyDescent="0.2">
      <c r="A16" s="224"/>
      <c r="B16" s="219"/>
      <c r="C16" s="219"/>
      <c r="D16" s="195" t="s">
        <v>188</v>
      </c>
      <c r="E16" s="198">
        <v>1050</v>
      </c>
      <c r="F16" s="198">
        <v>8153</v>
      </c>
      <c r="G16" s="198">
        <v>8560818</v>
      </c>
      <c r="H16" s="198">
        <v>2524</v>
      </c>
      <c r="I16" s="198">
        <v>2650200</v>
      </c>
      <c r="J16" s="199">
        <v>5910618</v>
      </c>
    </row>
    <row r="17" spans="1:10" x14ac:dyDescent="0.2">
      <c r="A17" s="224"/>
      <c r="B17" s="219"/>
      <c r="C17" s="220"/>
      <c r="D17" s="195" t="s">
        <v>189</v>
      </c>
      <c r="E17" s="197">
        <v>46</v>
      </c>
      <c r="F17" s="198">
        <v>11682</v>
      </c>
      <c r="G17" s="198">
        <v>537372</v>
      </c>
      <c r="H17" s="198">
        <v>2524</v>
      </c>
      <c r="I17" s="198">
        <v>116104</v>
      </c>
      <c r="J17" s="199">
        <v>421268</v>
      </c>
    </row>
    <row r="18" spans="1:10" x14ac:dyDescent="0.2">
      <c r="A18" s="224"/>
      <c r="B18" s="219"/>
      <c r="C18" s="218" t="s">
        <v>191</v>
      </c>
      <c r="D18" s="195" t="s">
        <v>192</v>
      </c>
      <c r="E18" s="197">
        <v>1</v>
      </c>
      <c r="F18" s="198">
        <v>31084</v>
      </c>
      <c r="G18" s="198">
        <v>31084</v>
      </c>
      <c r="H18" s="198">
        <v>2140</v>
      </c>
      <c r="I18" s="198">
        <v>2140</v>
      </c>
      <c r="J18" s="199">
        <v>28944</v>
      </c>
    </row>
    <row r="19" spans="1:10" x14ac:dyDescent="0.2">
      <c r="A19" s="224"/>
      <c r="B19" s="219"/>
      <c r="C19" s="219"/>
      <c r="D19" s="195" t="s">
        <v>186</v>
      </c>
      <c r="E19" s="198">
        <v>1947</v>
      </c>
      <c r="F19" s="198">
        <v>27954</v>
      </c>
      <c r="G19" s="198">
        <v>54426438</v>
      </c>
      <c r="H19" s="198">
        <v>2140</v>
      </c>
      <c r="I19" s="198">
        <v>4166580</v>
      </c>
      <c r="J19" s="199">
        <v>50259858</v>
      </c>
    </row>
    <row r="20" spans="1:10" x14ac:dyDescent="0.2">
      <c r="A20" s="224"/>
      <c r="B20" s="219"/>
      <c r="C20" s="219"/>
      <c r="D20" s="195" t="s">
        <v>187</v>
      </c>
      <c r="E20" s="198">
        <v>7630</v>
      </c>
      <c r="F20" s="198">
        <v>15298</v>
      </c>
      <c r="G20" s="198">
        <v>116723740</v>
      </c>
      <c r="H20" s="198">
        <v>2140</v>
      </c>
      <c r="I20" s="198">
        <v>16328200</v>
      </c>
      <c r="J20" s="199">
        <v>100395540</v>
      </c>
    </row>
    <row r="21" spans="1:10" x14ac:dyDescent="0.2">
      <c r="A21" s="224"/>
      <c r="B21" s="219"/>
      <c r="C21" s="219"/>
      <c r="D21" s="195" t="s">
        <v>193</v>
      </c>
      <c r="E21" s="197">
        <v>135</v>
      </c>
      <c r="F21" s="198">
        <v>20416</v>
      </c>
      <c r="G21" s="198">
        <v>2756160</v>
      </c>
      <c r="H21" s="198">
        <v>2140</v>
      </c>
      <c r="I21" s="198">
        <v>288900</v>
      </c>
      <c r="J21" s="199">
        <v>2467260</v>
      </c>
    </row>
    <row r="22" spans="1:10" x14ac:dyDescent="0.2">
      <c r="A22" s="224"/>
      <c r="B22" s="219"/>
      <c r="C22" s="219"/>
      <c r="D22" s="195" t="s">
        <v>188</v>
      </c>
      <c r="E22" s="198">
        <v>13033</v>
      </c>
      <c r="F22" s="198">
        <v>7805</v>
      </c>
      <c r="G22" s="198">
        <v>101722565</v>
      </c>
      <c r="H22" s="198">
        <v>2140</v>
      </c>
      <c r="I22" s="198">
        <v>27890620</v>
      </c>
      <c r="J22" s="199">
        <v>73831945</v>
      </c>
    </row>
    <row r="23" spans="1:10" x14ac:dyDescent="0.2">
      <c r="A23" s="224"/>
      <c r="B23" s="220"/>
      <c r="C23" s="220"/>
      <c r="D23" s="195" t="s">
        <v>189</v>
      </c>
      <c r="E23" s="198">
        <v>5024</v>
      </c>
      <c r="F23" s="198">
        <v>11298</v>
      </c>
      <c r="G23" s="198">
        <v>56761152</v>
      </c>
      <c r="H23" s="198">
        <v>2140</v>
      </c>
      <c r="I23" s="198">
        <v>10751360</v>
      </c>
      <c r="J23" s="199">
        <v>46009792</v>
      </c>
    </row>
    <row r="24" spans="1:10" x14ac:dyDescent="0.2">
      <c r="A24" s="224"/>
      <c r="B24" s="218" t="s">
        <v>194</v>
      </c>
      <c r="C24" s="218"/>
      <c r="D24" s="195" t="s">
        <v>195</v>
      </c>
      <c r="E24" s="197">
        <v>314</v>
      </c>
      <c r="F24" s="198">
        <v>21290</v>
      </c>
      <c r="G24" s="198">
        <v>6685060</v>
      </c>
      <c r="H24" s="198">
        <v>3465</v>
      </c>
      <c r="I24" s="198">
        <v>1088010</v>
      </c>
      <c r="J24" s="199">
        <v>5597050</v>
      </c>
    </row>
    <row r="25" spans="1:10" x14ac:dyDescent="0.2">
      <c r="A25" s="224"/>
      <c r="B25" s="220"/>
      <c r="C25" s="220"/>
      <c r="D25" s="195" t="s">
        <v>196</v>
      </c>
      <c r="E25" s="197">
        <v>571</v>
      </c>
      <c r="F25" s="198">
        <v>18337</v>
      </c>
      <c r="G25" s="198">
        <v>10470427</v>
      </c>
      <c r="H25" s="198">
        <v>3465</v>
      </c>
      <c r="I25" s="198">
        <v>1978515</v>
      </c>
      <c r="J25" s="199">
        <v>8491912</v>
      </c>
    </row>
    <row r="26" spans="1:10" x14ac:dyDescent="0.2">
      <c r="A26" s="224"/>
      <c r="B26" s="218" t="s">
        <v>197</v>
      </c>
      <c r="C26" s="218" t="s">
        <v>180</v>
      </c>
      <c r="D26" s="195" t="s">
        <v>198</v>
      </c>
      <c r="E26" s="197">
        <v>6</v>
      </c>
      <c r="F26" s="198">
        <v>33449</v>
      </c>
      <c r="G26" s="198">
        <v>200694</v>
      </c>
      <c r="H26" s="197">
        <v>0</v>
      </c>
      <c r="I26" s="197">
        <v>0</v>
      </c>
      <c r="J26" s="199">
        <v>200694</v>
      </c>
    </row>
    <row r="27" spans="1:10" x14ac:dyDescent="0.2">
      <c r="A27" s="224"/>
      <c r="B27" s="219"/>
      <c r="C27" s="219"/>
      <c r="D27" s="195" t="s">
        <v>199</v>
      </c>
      <c r="E27" s="197">
        <v>1</v>
      </c>
      <c r="F27" s="198">
        <v>24865</v>
      </c>
      <c r="G27" s="198">
        <v>24865</v>
      </c>
      <c r="H27" s="197">
        <v>0</v>
      </c>
      <c r="I27" s="197">
        <v>0</v>
      </c>
      <c r="J27" s="199">
        <v>24865</v>
      </c>
    </row>
    <row r="28" spans="1:10" x14ac:dyDescent="0.2">
      <c r="A28" s="224"/>
      <c r="B28" s="219"/>
      <c r="C28" s="220"/>
      <c r="D28" s="195" t="s">
        <v>200</v>
      </c>
      <c r="E28" s="197">
        <v>13</v>
      </c>
      <c r="F28" s="198">
        <v>6198</v>
      </c>
      <c r="G28" s="198">
        <v>80574</v>
      </c>
      <c r="H28" s="197">
        <v>0</v>
      </c>
      <c r="I28" s="197">
        <v>0</v>
      </c>
      <c r="J28" s="199">
        <v>80574</v>
      </c>
    </row>
    <row r="29" spans="1:10" x14ac:dyDescent="0.2">
      <c r="A29" s="224"/>
      <c r="B29" s="219"/>
      <c r="C29" s="218" t="s">
        <v>185</v>
      </c>
      <c r="D29" s="195" t="s">
        <v>201</v>
      </c>
      <c r="E29" s="197">
        <v>107</v>
      </c>
      <c r="F29" s="198">
        <v>7059</v>
      </c>
      <c r="G29" s="198">
        <v>755313</v>
      </c>
      <c r="H29" s="198">
        <v>1584</v>
      </c>
      <c r="I29" s="198">
        <v>169488</v>
      </c>
      <c r="J29" s="199">
        <v>585825</v>
      </c>
    </row>
    <row r="30" spans="1:10" x14ac:dyDescent="0.2">
      <c r="A30" s="224"/>
      <c r="B30" s="219"/>
      <c r="C30" s="219"/>
      <c r="D30" s="195" t="s">
        <v>202</v>
      </c>
      <c r="E30" s="197">
        <v>1</v>
      </c>
      <c r="F30" s="198">
        <v>9876</v>
      </c>
      <c r="G30" s="198">
        <v>9876</v>
      </c>
      <c r="H30" s="198">
        <v>1584</v>
      </c>
      <c r="I30" s="198">
        <v>1584</v>
      </c>
      <c r="J30" s="199">
        <v>8292</v>
      </c>
    </row>
    <row r="31" spans="1:10" x14ac:dyDescent="0.2">
      <c r="A31" s="224"/>
      <c r="B31" s="219"/>
      <c r="C31" s="219"/>
      <c r="D31" s="195" t="s">
        <v>203</v>
      </c>
      <c r="E31" s="197">
        <v>1</v>
      </c>
      <c r="F31" s="198">
        <v>6950</v>
      </c>
      <c r="G31" s="198">
        <v>6950</v>
      </c>
      <c r="H31" s="198">
        <v>1584</v>
      </c>
      <c r="I31" s="198">
        <v>1584</v>
      </c>
      <c r="J31" s="199">
        <v>5366</v>
      </c>
    </row>
    <row r="32" spans="1:10" x14ac:dyDescent="0.2">
      <c r="A32" s="224"/>
      <c r="B32" s="219"/>
      <c r="C32" s="219"/>
      <c r="D32" s="195" t="s">
        <v>204</v>
      </c>
      <c r="E32" s="197">
        <v>20</v>
      </c>
      <c r="F32" s="198">
        <v>35033</v>
      </c>
      <c r="G32" s="198">
        <v>700660</v>
      </c>
      <c r="H32" s="198">
        <v>1584</v>
      </c>
      <c r="I32" s="198">
        <v>31680</v>
      </c>
      <c r="J32" s="199">
        <v>668980</v>
      </c>
    </row>
    <row r="33" spans="1:10" x14ac:dyDescent="0.2">
      <c r="A33" s="224"/>
      <c r="B33" s="219"/>
      <c r="C33" s="219"/>
      <c r="D33" s="195" t="s">
        <v>205</v>
      </c>
      <c r="E33" s="197">
        <v>9</v>
      </c>
      <c r="F33" s="198">
        <v>26449</v>
      </c>
      <c r="G33" s="198">
        <v>238041</v>
      </c>
      <c r="H33" s="198">
        <v>1584</v>
      </c>
      <c r="I33" s="198">
        <v>14256</v>
      </c>
      <c r="J33" s="199">
        <v>223785</v>
      </c>
    </row>
    <row r="34" spans="1:10" x14ac:dyDescent="0.2">
      <c r="A34" s="224"/>
      <c r="B34" s="219"/>
      <c r="C34" s="219"/>
      <c r="D34" s="195" t="s">
        <v>206</v>
      </c>
      <c r="E34" s="197">
        <v>11</v>
      </c>
      <c r="F34" s="198">
        <v>5561</v>
      </c>
      <c r="G34" s="198">
        <v>61171</v>
      </c>
      <c r="H34" s="198">
        <v>1584</v>
      </c>
      <c r="I34" s="198">
        <v>17424</v>
      </c>
      <c r="J34" s="199">
        <v>43747</v>
      </c>
    </row>
    <row r="35" spans="1:10" x14ac:dyDescent="0.2">
      <c r="A35" s="224"/>
      <c r="B35" s="219"/>
      <c r="C35" s="220"/>
      <c r="D35" s="195" t="s">
        <v>207</v>
      </c>
      <c r="E35" s="197">
        <v>4</v>
      </c>
      <c r="F35" s="198">
        <v>7782</v>
      </c>
      <c r="G35" s="198">
        <v>31128</v>
      </c>
      <c r="H35" s="198">
        <v>1584</v>
      </c>
      <c r="I35" s="198">
        <v>6336</v>
      </c>
      <c r="J35" s="199">
        <v>24792</v>
      </c>
    </row>
    <row r="36" spans="1:10" x14ac:dyDescent="0.2">
      <c r="A36" s="224"/>
      <c r="B36" s="219"/>
      <c r="C36" s="218" t="s">
        <v>190</v>
      </c>
      <c r="D36" s="195" t="s">
        <v>208</v>
      </c>
      <c r="E36" s="197">
        <v>3</v>
      </c>
      <c r="F36" s="198">
        <v>20720</v>
      </c>
      <c r="G36" s="198">
        <v>62160</v>
      </c>
      <c r="H36" s="198">
        <v>1338</v>
      </c>
      <c r="I36" s="198">
        <v>4014</v>
      </c>
      <c r="J36" s="199">
        <v>58146</v>
      </c>
    </row>
    <row r="37" spans="1:10" x14ac:dyDescent="0.2">
      <c r="A37" s="224"/>
      <c r="B37" s="219"/>
      <c r="C37" s="219"/>
      <c r="D37" s="195" t="s">
        <v>203</v>
      </c>
      <c r="E37" s="197">
        <v>8</v>
      </c>
      <c r="F37" s="198">
        <v>6704</v>
      </c>
      <c r="G37" s="198">
        <v>53632</v>
      </c>
      <c r="H37" s="198">
        <v>1338</v>
      </c>
      <c r="I37" s="198">
        <v>10704</v>
      </c>
      <c r="J37" s="199">
        <v>42928</v>
      </c>
    </row>
    <row r="38" spans="1:10" x14ac:dyDescent="0.2">
      <c r="A38" s="224"/>
      <c r="B38" s="219"/>
      <c r="C38" s="219"/>
      <c r="D38" s="195" t="s">
        <v>204</v>
      </c>
      <c r="E38" s="197">
        <v>6</v>
      </c>
      <c r="F38" s="198">
        <v>34659</v>
      </c>
      <c r="G38" s="198">
        <v>207954</v>
      </c>
      <c r="H38" s="198">
        <v>1338</v>
      </c>
      <c r="I38" s="198">
        <v>8028</v>
      </c>
      <c r="J38" s="199">
        <v>199926</v>
      </c>
    </row>
    <row r="39" spans="1:10" x14ac:dyDescent="0.2">
      <c r="A39" s="224"/>
      <c r="B39" s="219"/>
      <c r="C39" s="219"/>
      <c r="D39" s="195" t="s">
        <v>206</v>
      </c>
      <c r="E39" s="197">
        <v>2</v>
      </c>
      <c r="F39" s="198">
        <v>5123</v>
      </c>
      <c r="G39" s="198">
        <v>10246</v>
      </c>
      <c r="H39" s="198">
        <v>1338</v>
      </c>
      <c r="I39" s="198">
        <v>2676</v>
      </c>
      <c r="J39" s="199">
        <v>7570</v>
      </c>
    </row>
    <row r="40" spans="1:10" x14ac:dyDescent="0.2">
      <c r="A40" s="224"/>
      <c r="B40" s="219"/>
      <c r="C40" s="220"/>
      <c r="D40" s="195" t="s">
        <v>207</v>
      </c>
      <c r="E40" s="197">
        <v>64</v>
      </c>
      <c r="F40" s="198">
        <v>7434</v>
      </c>
      <c r="G40" s="198">
        <v>475776</v>
      </c>
      <c r="H40" s="198">
        <v>1338</v>
      </c>
      <c r="I40" s="198">
        <v>85632</v>
      </c>
      <c r="J40" s="199">
        <v>390144</v>
      </c>
    </row>
    <row r="41" spans="1:10" x14ac:dyDescent="0.2">
      <c r="A41" s="224"/>
      <c r="B41" s="219"/>
      <c r="C41" s="218" t="s">
        <v>191</v>
      </c>
      <c r="D41" s="195" t="s">
        <v>201</v>
      </c>
      <c r="E41" s="198">
        <v>6247</v>
      </c>
      <c r="F41" s="198">
        <v>6429</v>
      </c>
      <c r="G41" s="198">
        <v>40161963</v>
      </c>
      <c r="H41" s="197">
        <v>954</v>
      </c>
      <c r="I41" s="198">
        <v>5959638</v>
      </c>
      <c r="J41" s="199">
        <v>34202325</v>
      </c>
    </row>
    <row r="42" spans="1:10" x14ac:dyDescent="0.2">
      <c r="A42" s="224"/>
      <c r="B42" s="219"/>
      <c r="C42" s="219"/>
      <c r="D42" s="195" t="s">
        <v>208</v>
      </c>
      <c r="E42" s="198">
        <v>2023</v>
      </c>
      <c r="F42" s="198">
        <v>20464</v>
      </c>
      <c r="G42" s="198">
        <v>41398672</v>
      </c>
      <c r="H42" s="197">
        <v>954</v>
      </c>
      <c r="I42" s="198">
        <v>1929942</v>
      </c>
      <c r="J42" s="199">
        <v>39468730</v>
      </c>
    </row>
    <row r="43" spans="1:10" x14ac:dyDescent="0.2">
      <c r="A43" s="224"/>
      <c r="B43" s="219"/>
      <c r="C43" s="219"/>
      <c r="D43" s="195" t="s">
        <v>209</v>
      </c>
      <c r="E43" s="197">
        <v>57</v>
      </c>
      <c r="F43" s="198">
        <v>13148</v>
      </c>
      <c r="G43" s="198">
        <v>749436</v>
      </c>
      <c r="H43" s="197">
        <v>954</v>
      </c>
      <c r="I43" s="198">
        <v>54378</v>
      </c>
      <c r="J43" s="199">
        <v>695058</v>
      </c>
    </row>
    <row r="44" spans="1:10" x14ac:dyDescent="0.2">
      <c r="A44" s="224"/>
      <c r="B44" s="219"/>
      <c r="C44" s="219"/>
      <c r="D44" s="195" t="s">
        <v>202</v>
      </c>
      <c r="E44" s="198">
        <v>1078</v>
      </c>
      <c r="F44" s="198">
        <v>9246</v>
      </c>
      <c r="G44" s="198">
        <v>9967188</v>
      </c>
      <c r="H44" s="197">
        <v>954</v>
      </c>
      <c r="I44" s="198">
        <v>1028412</v>
      </c>
      <c r="J44" s="199">
        <v>8938776</v>
      </c>
    </row>
    <row r="45" spans="1:10" x14ac:dyDescent="0.2">
      <c r="A45" s="224"/>
      <c r="B45" s="219"/>
      <c r="C45" s="219"/>
      <c r="D45" s="195" t="s">
        <v>203</v>
      </c>
      <c r="E45" s="197">
        <v>156</v>
      </c>
      <c r="F45" s="198">
        <v>6320</v>
      </c>
      <c r="G45" s="198">
        <v>985920</v>
      </c>
      <c r="H45" s="197">
        <v>954</v>
      </c>
      <c r="I45" s="198">
        <v>148824</v>
      </c>
      <c r="J45" s="199">
        <v>837096</v>
      </c>
    </row>
    <row r="46" spans="1:10" x14ac:dyDescent="0.2">
      <c r="A46" s="224"/>
      <c r="B46" s="219"/>
      <c r="C46" s="219"/>
      <c r="D46" s="195" t="s">
        <v>210</v>
      </c>
      <c r="E46" s="197">
        <v>683</v>
      </c>
      <c r="F46" s="198">
        <v>2418</v>
      </c>
      <c r="G46" s="198">
        <v>1651494</v>
      </c>
      <c r="H46" s="197">
        <v>954</v>
      </c>
      <c r="I46" s="198">
        <v>651582</v>
      </c>
      <c r="J46" s="199">
        <v>999912</v>
      </c>
    </row>
    <row r="47" spans="1:10" x14ac:dyDescent="0.2">
      <c r="A47" s="224"/>
      <c r="B47" s="219"/>
      <c r="C47" s="219"/>
      <c r="D47" s="195" t="s">
        <v>204</v>
      </c>
      <c r="E47" s="198">
        <v>7576</v>
      </c>
      <c r="F47" s="198">
        <v>34403</v>
      </c>
      <c r="G47" s="198">
        <v>260637128</v>
      </c>
      <c r="H47" s="197">
        <v>954</v>
      </c>
      <c r="I47" s="198">
        <v>7227504</v>
      </c>
      <c r="J47" s="199">
        <v>253409624</v>
      </c>
    </row>
    <row r="48" spans="1:10" x14ac:dyDescent="0.2">
      <c r="A48" s="224"/>
      <c r="B48" s="219"/>
      <c r="C48" s="219"/>
      <c r="D48" s="195" t="s">
        <v>205</v>
      </c>
      <c r="E48" s="197">
        <v>241</v>
      </c>
      <c r="F48" s="198">
        <v>25819</v>
      </c>
      <c r="G48" s="198">
        <v>6222379</v>
      </c>
      <c r="H48" s="197">
        <v>954</v>
      </c>
      <c r="I48" s="198">
        <v>229914</v>
      </c>
      <c r="J48" s="199">
        <v>5992465</v>
      </c>
    </row>
    <row r="49" spans="1:11" x14ac:dyDescent="0.2">
      <c r="A49" s="224"/>
      <c r="B49" s="219"/>
      <c r="C49" s="219"/>
      <c r="D49" s="195" t="s">
        <v>206</v>
      </c>
      <c r="E49" s="197">
        <v>44</v>
      </c>
      <c r="F49" s="198">
        <v>4931</v>
      </c>
      <c r="G49" s="198">
        <v>216964</v>
      </c>
      <c r="H49" s="197">
        <v>954</v>
      </c>
      <c r="I49" s="198">
        <v>41976</v>
      </c>
      <c r="J49" s="199">
        <v>174988</v>
      </c>
    </row>
    <row r="50" spans="1:11" x14ac:dyDescent="0.2">
      <c r="A50" s="225"/>
      <c r="B50" s="220"/>
      <c r="C50" s="220"/>
      <c r="D50" s="195" t="s">
        <v>207</v>
      </c>
      <c r="E50" s="198">
        <v>3671</v>
      </c>
      <c r="F50" s="198">
        <v>7152</v>
      </c>
      <c r="G50" s="198">
        <v>26254992</v>
      </c>
      <c r="H50" s="197">
        <v>954</v>
      </c>
      <c r="I50" s="198">
        <v>3502134</v>
      </c>
      <c r="J50" s="199">
        <v>22752858</v>
      </c>
    </row>
    <row r="51" spans="1:11" ht="15.75" customHeight="1" x14ac:dyDescent="0.2">
      <c r="A51" s="223" t="s">
        <v>2</v>
      </c>
      <c r="B51" s="226" t="s">
        <v>110</v>
      </c>
      <c r="C51" s="227"/>
      <c r="D51" s="228"/>
      <c r="E51" s="198">
        <v>4227</v>
      </c>
      <c r="F51" s="198"/>
      <c r="G51" s="198">
        <v>50242284</v>
      </c>
      <c r="H51" s="198"/>
      <c r="I51" s="198">
        <v>5420640</v>
      </c>
      <c r="J51" s="199">
        <v>44821644</v>
      </c>
      <c r="K51" s="196"/>
    </row>
    <row r="52" spans="1:11" x14ac:dyDescent="0.2">
      <c r="A52" s="224"/>
      <c r="B52" s="195" t="s">
        <v>176</v>
      </c>
      <c r="C52" s="195" t="s">
        <v>177</v>
      </c>
      <c r="D52" s="195" t="s">
        <v>178</v>
      </c>
      <c r="E52" s="221">
        <v>5</v>
      </c>
      <c r="F52" s="216">
        <v>6851</v>
      </c>
      <c r="G52" s="216">
        <v>34255</v>
      </c>
      <c r="H52" s="221">
        <v>0</v>
      </c>
      <c r="I52" s="221">
        <v>0</v>
      </c>
      <c r="J52" s="210">
        <v>34255</v>
      </c>
    </row>
    <row r="53" spans="1:11" x14ac:dyDescent="0.2">
      <c r="A53" s="224"/>
      <c r="B53" s="218" t="s">
        <v>179</v>
      </c>
      <c r="C53" s="218" t="s">
        <v>180</v>
      </c>
      <c r="D53" s="195" t="s">
        <v>183</v>
      </c>
      <c r="E53" s="222"/>
      <c r="F53" s="217"/>
      <c r="G53" s="217"/>
      <c r="H53" s="222"/>
      <c r="I53" s="222"/>
      <c r="J53" s="211"/>
    </row>
    <row r="54" spans="1:11" x14ac:dyDescent="0.2">
      <c r="A54" s="224"/>
      <c r="B54" s="219"/>
      <c r="C54" s="220"/>
      <c r="D54" s="195" t="s">
        <v>184</v>
      </c>
      <c r="E54" s="197">
        <v>1</v>
      </c>
      <c r="F54" s="198">
        <v>10344</v>
      </c>
      <c r="G54" s="198">
        <v>10344</v>
      </c>
      <c r="H54" s="197">
        <v>0</v>
      </c>
      <c r="I54" s="197">
        <v>0</v>
      </c>
      <c r="J54" s="199">
        <v>10344</v>
      </c>
    </row>
    <row r="55" spans="1:11" x14ac:dyDescent="0.2">
      <c r="A55" s="224"/>
      <c r="B55" s="219"/>
      <c r="C55" s="195" t="s">
        <v>185</v>
      </c>
      <c r="D55" s="195" t="s">
        <v>188</v>
      </c>
      <c r="E55" s="197">
        <v>27</v>
      </c>
      <c r="F55" s="198">
        <v>8435</v>
      </c>
      <c r="G55" s="198">
        <v>227745</v>
      </c>
      <c r="H55" s="198">
        <v>2770</v>
      </c>
      <c r="I55" s="198">
        <v>74790</v>
      </c>
      <c r="J55" s="199">
        <v>152955</v>
      </c>
    </row>
    <row r="56" spans="1:11" x14ac:dyDescent="0.2">
      <c r="A56" s="224"/>
      <c r="B56" s="219"/>
      <c r="C56" s="218" t="s">
        <v>191</v>
      </c>
      <c r="D56" s="195" t="s">
        <v>186</v>
      </c>
      <c r="E56" s="197">
        <v>3</v>
      </c>
      <c r="F56" s="198">
        <v>27954</v>
      </c>
      <c r="G56" s="198">
        <v>83862</v>
      </c>
      <c r="H56" s="198">
        <v>2140</v>
      </c>
      <c r="I56" s="198">
        <v>6420</v>
      </c>
      <c r="J56" s="199">
        <v>77442</v>
      </c>
    </row>
    <row r="57" spans="1:11" x14ac:dyDescent="0.2">
      <c r="A57" s="224"/>
      <c r="B57" s="219"/>
      <c r="C57" s="219"/>
      <c r="D57" s="195" t="s">
        <v>188</v>
      </c>
      <c r="E57" s="197">
        <v>727</v>
      </c>
      <c r="F57" s="198">
        <v>7805</v>
      </c>
      <c r="G57" s="198">
        <v>5674235</v>
      </c>
      <c r="H57" s="198">
        <v>2140</v>
      </c>
      <c r="I57" s="198">
        <v>1555780</v>
      </c>
      <c r="J57" s="199">
        <v>4118455</v>
      </c>
    </row>
    <row r="58" spans="1:11" x14ac:dyDescent="0.2">
      <c r="A58" s="224"/>
      <c r="B58" s="220"/>
      <c r="C58" s="220"/>
      <c r="D58" s="195" t="s">
        <v>189</v>
      </c>
      <c r="E58" s="197">
        <v>389</v>
      </c>
      <c r="F58" s="198">
        <v>11298</v>
      </c>
      <c r="G58" s="198">
        <v>4394922</v>
      </c>
      <c r="H58" s="198">
        <v>2140</v>
      </c>
      <c r="I58" s="198">
        <v>832460</v>
      </c>
      <c r="J58" s="199">
        <v>3562462</v>
      </c>
    </row>
    <row r="59" spans="1:11" x14ac:dyDescent="0.2">
      <c r="A59" s="224"/>
      <c r="B59" s="218" t="s">
        <v>197</v>
      </c>
      <c r="C59" s="218" t="s">
        <v>185</v>
      </c>
      <c r="D59" s="195" t="s">
        <v>201</v>
      </c>
      <c r="E59" s="197">
        <v>4</v>
      </c>
      <c r="F59" s="198">
        <v>7059</v>
      </c>
      <c r="G59" s="198">
        <v>28236</v>
      </c>
      <c r="H59" s="198">
        <v>1584</v>
      </c>
      <c r="I59" s="198">
        <v>6336</v>
      </c>
      <c r="J59" s="199">
        <v>21900</v>
      </c>
    </row>
    <row r="60" spans="1:11" x14ac:dyDescent="0.2">
      <c r="A60" s="224"/>
      <c r="B60" s="219"/>
      <c r="C60" s="219"/>
      <c r="D60" s="195" t="s">
        <v>204</v>
      </c>
      <c r="E60" s="197">
        <v>11</v>
      </c>
      <c r="F60" s="198">
        <v>35033</v>
      </c>
      <c r="G60" s="198">
        <v>385363</v>
      </c>
      <c r="H60" s="198">
        <v>1584</v>
      </c>
      <c r="I60" s="198">
        <v>17424</v>
      </c>
      <c r="J60" s="199">
        <v>367939</v>
      </c>
    </row>
    <row r="61" spans="1:11" x14ac:dyDescent="0.2">
      <c r="A61" s="224"/>
      <c r="B61" s="219"/>
      <c r="C61" s="219"/>
      <c r="D61" s="195" t="s">
        <v>206</v>
      </c>
      <c r="E61" s="197">
        <v>12</v>
      </c>
      <c r="F61" s="198">
        <v>5561</v>
      </c>
      <c r="G61" s="198">
        <v>66732</v>
      </c>
      <c r="H61" s="198">
        <v>1584</v>
      </c>
      <c r="I61" s="198">
        <v>19008</v>
      </c>
      <c r="J61" s="199">
        <v>47724</v>
      </c>
    </row>
    <row r="62" spans="1:11" x14ac:dyDescent="0.2">
      <c r="A62" s="224"/>
      <c r="B62" s="219"/>
      <c r="C62" s="220"/>
      <c r="D62" s="195" t="s">
        <v>207</v>
      </c>
      <c r="E62" s="197">
        <v>1</v>
      </c>
      <c r="F62" s="198">
        <v>7782</v>
      </c>
      <c r="G62" s="198">
        <v>7782</v>
      </c>
      <c r="H62" s="198">
        <v>1584</v>
      </c>
      <c r="I62" s="198">
        <v>1584</v>
      </c>
      <c r="J62" s="199">
        <v>6198</v>
      </c>
    </row>
    <row r="63" spans="1:11" x14ac:dyDescent="0.2">
      <c r="A63" s="224"/>
      <c r="B63" s="219"/>
      <c r="C63" s="218" t="s">
        <v>191</v>
      </c>
      <c r="D63" s="195" t="s">
        <v>201</v>
      </c>
      <c r="E63" s="197">
        <v>11</v>
      </c>
      <c r="F63" s="198">
        <v>6429</v>
      </c>
      <c r="G63" s="198">
        <v>70719</v>
      </c>
      <c r="H63" s="197">
        <v>954</v>
      </c>
      <c r="I63" s="198">
        <v>10494</v>
      </c>
      <c r="J63" s="199">
        <v>60225</v>
      </c>
    </row>
    <row r="64" spans="1:11" x14ac:dyDescent="0.2">
      <c r="A64" s="224"/>
      <c r="B64" s="219"/>
      <c r="C64" s="219"/>
      <c r="D64" s="195" t="s">
        <v>204</v>
      </c>
      <c r="E64" s="197">
        <v>821</v>
      </c>
      <c r="F64" s="198">
        <v>34403</v>
      </c>
      <c r="G64" s="198">
        <v>28244863</v>
      </c>
      <c r="H64" s="197">
        <v>954</v>
      </c>
      <c r="I64" s="198">
        <v>783234</v>
      </c>
      <c r="J64" s="199">
        <v>27461629</v>
      </c>
    </row>
    <row r="65" spans="1:11" x14ac:dyDescent="0.2">
      <c r="A65" s="224"/>
      <c r="B65" s="219"/>
      <c r="C65" s="219"/>
      <c r="D65" s="195" t="s">
        <v>206</v>
      </c>
      <c r="E65" s="198">
        <v>2174</v>
      </c>
      <c r="F65" s="198">
        <v>4931</v>
      </c>
      <c r="G65" s="198">
        <v>10719994</v>
      </c>
      <c r="H65" s="197">
        <v>954</v>
      </c>
      <c r="I65" s="198">
        <v>2073996</v>
      </c>
      <c r="J65" s="199">
        <v>8645998</v>
      </c>
    </row>
    <row r="66" spans="1:11" x14ac:dyDescent="0.2">
      <c r="A66" s="225"/>
      <c r="B66" s="220"/>
      <c r="C66" s="220"/>
      <c r="D66" s="195" t="s">
        <v>207</v>
      </c>
      <c r="E66" s="197">
        <v>41</v>
      </c>
      <c r="F66" s="198">
        <v>7152</v>
      </c>
      <c r="G66" s="198">
        <v>293232</v>
      </c>
      <c r="H66" s="197">
        <v>954</v>
      </c>
      <c r="I66" s="198">
        <v>39114</v>
      </c>
      <c r="J66" s="199">
        <v>254118</v>
      </c>
    </row>
    <row r="67" spans="1:11" ht="15.75" customHeight="1" x14ac:dyDescent="0.2">
      <c r="A67" s="223" t="s">
        <v>3</v>
      </c>
      <c r="B67" s="226" t="s">
        <v>110</v>
      </c>
      <c r="C67" s="227"/>
      <c r="D67" s="228"/>
      <c r="E67" s="198">
        <v>7258</v>
      </c>
      <c r="F67" s="198"/>
      <c r="G67" s="198">
        <v>70698778</v>
      </c>
      <c r="H67" s="198"/>
      <c r="I67" s="198">
        <v>7136330</v>
      </c>
      <c r="J67" s="199">
        <v>63562448</v>
      </c>
      <c r="K67" s="196"/>
    </row>
    <row r="68" spans="1:11" x14ac:dyDescent="0.2">
      <c r="A68" s="224"/>
      <c r="B68" s="195" t="s">
        <v>176</v>
      </c>
      <c r="C68" s="195" t="s">
        <v>177</v>
      </c>
      <c r="D68" s="195" t="s">
        <v>178</v>
      </c>
      <c r="E68" s="221">
        <v>6</v>
      </c>
      <c r="F68" s="216">
        <v>7805</v>
      </c>
      <c r="G68" s="216">
        <v>46830</v>
      </c>
      <c r="H68" s="216">
        <v>2140</v>
      </c>
      <c r="I68" s="216">
        <v>12840</v>
      </c>
      <c r="J68" s="210">
        <v>33990</v>
      </c>
    </row>
    <row r="69" spans="1:11" x14ac:dyDescent="0.2">
      <c r="A69" s="224"/>
      <c r="B69" s="218" t="s">
        <v>179</v>
      </c>
      <c r="C69" s="218" t="s">
        <v>191</v>
      </c>
      <c r="D69" s="195" t="s">
        <v>188</v>
      </c>
      <c r="E69" s="222"/>
      <c r="F69" s="217"/>
      <c r="G69" s="217"/>
      <c r="H69" s="217"/>
      <c r="I69" s="217"/>
      <c r="J69" s="211"/>
    </row>
    <row r="70" spans="1:11" x14ac:dyDescent="0.2">
      <c r="A70" s="224"/>
      <c r="B70" s="220"/>
      <c r="C70" s="220"/>
      <c r="D70" s="195" t="s">
        <v>189</v>
      </c>
      <c r="E70" s="197">
        <v>138</v>
      </c>
      <c r="F70" s="198">
        <v>11298</v>
      </c>
      <c r="G70" s="198">
        <v>1559124</v>
      </c>
      <c r="H70" s="198">
        <v>2140</v>
      </c>
      <c r="I70" s="198">
        <v>295320</v>
      </c>
      <c r="J70" s="199">
        <v>1263804</v>
      </c>
    </row>
    <row r="71" spans="1:11" x14ac:dyDescent="0.2">
      <c r="A71" s="224"/>
      <c r="B71" s="195" t="s">
        <v>211</v>
      </c>
      <c r="C71" s="195" t="s">
        <v>191</v>
      </c>
      <c r="D71" s="195" t="s">
        <v>212</v>
      </c>
      <c r="E71" s="197">
        <v>1</v>
      </c>
      <c r="F71" s="198">
        <v>8292</v>
      </c>
      <c r="G71" s="198">
        <v>8292</v>
      </c>
      <c r="H71" s="198">
        <v>1592</v>
      </c>
      <c r="I71" s="198">
        <v>1592</v>
      </c>
      <c r="J71" s="199">
        <v>6700</v>
      </c>
    </row>
    <row r="72" spans="1:11" x14ac:dyDescent="0.2">
      <c r="A72" s="224"/>
      <c r="B72" s="218" t="s">
        <v>197</v>
      </c>
      <c r="C72" s="195" t="s">
        <v>180</v>
      </c>
      <c r="D72" s="195" t="s">
        <v>213</v>
      </c>
      <c r="E72" s="197">
        <v>1</v>
      </c>
      <c r="F72" s="198">
        <v>19510</v>
      </c>
      <c r="G72" s="198">
        <v>19510</v>
      </c>
      <c r="H72" s="197">
        <v>0</v>
      </c>
      <c r="I72" s="197">
        <v>0</v>
      </c>
      <c r="J72" s="199">
        <v>19510</v>
      </c>
    </row>
    <row r="73" spans="1:11" x14ac:dyDescent="0.2">
      <c r="A73" s="224"/>
      <c r="B73" s="219"/>
      <c r="C73" s="218" t="s">
        <v>185</v>
      </c>
      <c r="D73" s="195" t="s">
        <v>201</v>
      </c>
      <c r="E73" s="197">
        <v>45</v>
      </c>
      <c r="F73" s="198">
        <v>7059</v>
      </c>
      <c r="G73" s="198">
        <v>317655</v>
      </c>
      <c r="H73" s="198">
        <v>1584</v>
      </c>
      <c r="I73" s="198">
        <v>71280</v>
      </c>
      <c r="J73" s="199">
        <v>246375</v>
      </c>
    </row>
    <row r="74" spans="1:11" x14ac:dyDescent="0.2">
      <c r="A74" s="224"/>
      <c r="B74" s="219"/>
      <c r="C74" s="219"/>
      <c r="D74" s="195" t="s">
        <v>208</v>
      </c>
      <c r="E74" s="197">
        <v>4</v>
      </c>
      <c r="F74" s="198">
        <v>21094</v>
      </c>
      <c r="G74" s="198">
        <v>84376</v>
      </c>
      <c r="H74" s="198">
        <v>1584</v>
      </c>
      <c r="I74" s="198">
        <v>6336</v>
      </c>
      <c r="J74" s="199">
        <v>78040</v>
      </c>
    </row>
    <row r="75" spans="1:11" x14ac:dyDescent="0.2">
      <c r="A75" s="224"/>
      <c r="B75" s="219"/>
      <c r="C75" s="220"/>
      <c r="D75" s="195" t="s">
        <v>204</v>
      </c>
      <c r="E75" s="197">
        <v>2</v>
      </c>
      <c r="F75" s="198">
        <v>35033</v>
      </c>
      <c r="G75" s="198">
        <v>70066</v>
      </c>
      <c r="H75" s="198">
        <v>1584</v>
      </c>
      <c r="I75" s="198">
        <v>3168</v>
      </c>
      <c r="J75" s="199">
        <v>66898</v>
      </c>
    </row>
    <row r="76" spans="1:11" x14ac:dyDescent="0.2">
      <c r="A76" s="224"/>
      <c r="B76" s="219"/>
      <c r="C76" s="195" t="s">
        <v>190</v>
      </c>
      <c r="D76" s="195" t="s">
        <v>201</v>
      </c>
      <c r="E76" s="197">
        <v>25</v>
      </c>
      <c r="F76" s="198">
        <v>6752</v>
      </c>
      <c r="G76" s="198">
        <v>168789</v>
      </c>
      <c r="H76" s="198">
        <v>1338</v>
      </c>
      <c r="I76" s="198">
        <v>33450</v>
      </c>
      <c r="J76" s="199">
        <v>135339</v>
      </c>
    </row>
    <row r="77" spans="1:11" x14ac:dyDescent="0.2">
      <c r="A77" s="224"/>
      <c r="B77" s="219"/>
      <c r="C77" s="218" t="s">
        <v>191</v>
      </c>
      <c r="D77" s="195" t="s">
        <v>201</v>
      </c>
      <c r="E77" s="198">
        <v>5826</v>
      </c>
      <c r="F77" s="198">
        <v>6429</v>
      </c>
      <c r="G77" s="198">
        <v>37455354</v>
      </c>
      <c r="H77" s="197">
        <v>954</v>
      </c>
      <c r="I77" s="198">
        <v>5558004</v>
      </c>
      <c r="J77" s="199">
        <v>31897350</v>
      </c>
    </row>
    <row r="78" spans="1:11" x14ac:dyDescent="0.2">
      <c r="A78" s="224"/>
      <c r="B78" s="219"/>
      <c r="C78" s="219"/>
      <c r="D78" s="195" t="s">
        <v>214</v>
      </c>
      <c r="E78" s="197">
        <v>4</v>
      </c>
      <c r="F78" s="198">
        <v>33634</v>
      </c>
      <c r="G78" s="198">
        <v>134536</v>
      </c>
      <c r="H78" s="197">
        <v>954</v>
      </c>
      <c r="I78" s="198">
        <v>3816</v>
      </c>
      <c r="J78" s="199">
        <v>130720</v>
      </c>
    </row>
    <row r="79" spans="1:11" x14ac:dyDescent="0.2">
      <c r="A79" s="224"/>
      <c r="B79" s="219"/>
      <c r="C79" s="219"/>
      <c r="D79" s="195" t="s">
        <v>208</v>
      </c>
      <c r="E79" s="197">
        <v>756</v>
      </c>
      <c r="F79" s="198">
        <v>20464</v>
      </c>
      <c r="G79" s="198">
        <v>15470784</v>
      </c>
      <c r="H79" s="197">
        <v>954</v>
      </c>
      <c r="I79" s="198">
        <v>721224</v>
      </c>
      <c r="J79" s="199">
        <v>14749560</v>
      </c>
    </row>
    <row r="80" spans="1:11" x14ac:dyDescent="0.2">
      <c r="A80" s="224"/>
      <c r="B80" s="219"/>
      <c r="C80" s="219"/>
      <c r="D80" s="195" t="s">
        <v>204</v>
      </c>
      <c r="E80" s="197">
        <v>446</v>
      </c>
      <c r="F80" s="198">
        <v>34403</v>
      </c>
      <c r="G80" s="198">
        <v>15343738</v>
      </c>
      <c r="H80" s="197">
        <v>954</v>
      </c>
      <c r="I80" s="198">
        <v>425484</v>
      </c>
      <c r="J80" s="199">
        <v>14918254</v>
      </c>
    </row>
    <row r="81" spans="1:11" x14ac:dyDescent="0.2">
      <c r="A81" s="225"/>
      <c r="B81" s="220"/>
      <c r="C81" s="220"/>
      <c r="D81" s="195" t="s">
        <v>206</v>
      </c>
      <c r="E81" s="197">
        <v>4</v>
      </c>
      <c r="F81" s="198">
        <v>4931</v>
      </c>
      <c r="G81" s="198">
        <v>19724</v>
      </c>
      <c r="H81" s="197">
        <v>954</v>
      </c>
      <c r="I81" s="198">
        <v>3816</v>
      </c>
      <c r="J81" s="199">
        <v>15908</v>
      </c>
    </row>
    <row r="82" spans="1:11" ht="15.75" customHeight="1" x14ac:dyDescent="0.2">
      <c r="A82" s="223" t="s">
        <v>4</v>
      </c>
      <c r="B82" s="226" t="s">
        <v>110</v>
      </c>
      <c r="C82" s="227"/>
      <c r="D82" s="228"/>
      <c r="E82" s="197">
        <v>35</v>
      </c>
      <c r="F82" s="198"/>
      <c r="G82" s="198">
        <v>342372</v>
      </c>
      <c r="H82" s="198"/>
      <c r="I82" s="198">
        <v>47338</v>
      </c>
      <c r="J82" s="199">
        <v>295034</v>
      </c>
      <c r="K82" s="196"/>
    </row>
    <row r="83" spans="1:11" x14ac:dyDescent="0.2">
      <c r="A83" s="224"/>
      <c r="B83" s="195" t="s">
        <v>176</v>
      </c>
      <c r="C83" s="195" t="s">
        <v>177</v>
      </c>
      <c r="D83" s="195" t="s">
        <v>178</v>
      </c>
      <c r="E83" s="221">
        <v>9</v>
      </c>
      <c r="F83" s="216">
        <v>6851</v>
      </c>
      <c r="G83" s="216">
        <v>61659</v>
      </c>
      <c r="H83" s="221">
        <v>0</v>
      </c>
      <c r="I83" s="221">
        <v>0</v>
      </c>
      <c r="J83" s="210">
        <v>61659</v>
      </c>
    </row>
    <row r="84" spans="1:11" x14ac:dyDescent="0.2">
      <c r="A84" s="224"/>
      <c r="B84" s="218" t="s">
        <v>179</v>
      </c>
      <c r="C84" s="195" t="s">
        <v>180</v>
      </c>
      <c r="D84" s="195" t="s">
        <v>183</v>
      </c>
      <c r="E84" s="222"/>
      <c r="F84" s="217"/>
      <c r="G84" s="217"/>
      <c r="H84" s="222"/>
      <c r="I84" s="222"/>
      <c r="J84" s="211"/>
    </row>
    <row r="85" spans="1:11" x14ac:dyDescent="0.2">
      <c r="A85" s="224"/>
      <c r="B85" s="219"/>
      <c r="C85" s="218" t="s">
        <v>191</v>
      </c>
      <c r="D85" s="195" t="s">
        <v>188</v>
      </c>
      <c r="E85" s="197">
        <v>18</v>
      </c>
      <c r="F85" s="198">
        <v>7805</v>
      </c>
      <c r="G85" s="198">
        <v>140490</v>
      </c>
      <c r="H85" s="198">
        <v>2140</v>
      </c>
      <c r="I85" s="198">
        <v>38520</v>
      </c>
      <c r="J85" s="199">
        <v>101970</v>
      </c>
    </row>
    <row r="86" spans="1:11" x14ac:dyDescent="0.2">
      <c r="A86" s="224"/>
      <c r="B86" s="220"/>
      <c r="C86" s="220"/>
      <c r="D86" s="195" t="s">
        <v>189</v>
      </c>
      <c r="E86" s="197">
        <v>1</v>
      </c>
      <c r="F86" s="198">
        <v>11298</v>
      </c>
      <c r="G86" s="198">
        <v>11298</v>
      </c>
      <c r="H86" s="198">
        <v>2140</v>
      </c>
      <c r="I86" s="198">
        <v>2140</v>
      </c>
      <c r="J86" s="199">
        <v>9158</v>
      </c>
    </row>
    <row r="87" spans="1:11" x14ac:dyDescent="0.2">
      <c r="A87" s="224"/>
      <c r="B87" s="218" t="s">
        <v>197</v>
      </c>
      <c r="C87" s="218" t="s">
        <v>191</v>
      </c>
      <c r="D87" s="195" t="s">
        <v>201</v>
      </c>
      <c r="E87" s="197">
        <v>4</v>
      </c>
      <c r="F87" s="198">
        <v>6429</v>
      </c>
      <c r="G87" s="198">
        <v>25716</v>
      </c>
      <c r="H87" s="197">
        <v>954</v>
      </c>
      <c r="I87" s="198">
        <v>3816</v>
      </c>
      <c r="J87" s="199">
        <v>21900</v>
      </c>
    </row>
    <row r="88" spans="1:11" x14ac:dyDescent="0.2">
      <c r="A88" s="225"/>
      <c r="B88" s="220"/>
      <c r="C88" s="220"/>
      <c r="D88" s="195" t="s">
        <v>204</v>
      </c>
      <c r="E88" s="197">
        <v>3</v>
      </c>
      <c r="F88" s="198">
        <v>34403</v>
      </c>
      <c r="G88" s="198">
        <v>103209</v>
      </c>
      <c r="H88" s="197">
        <v>954</v>
      </c>
      <c r="I88" s="198">
        <v>2862</v>
      </c>
      <c r="J88" s="199">
        <v>100347</v>
      </c>
    </row>
    <row r="89" spans="1:11" ht="15.75" customHeight="1" x14ac:dyDescent="0.2">
      <c r="A89" s="223" t="s">
        <v>5</v>
      </c>
      <c r="B89" s="226" t="s">
        <v>110</v>
      </c>
      <c r="C89" s="227"/>
      <c r="D89" s="228"/>
      <c r="E89" s="198">
        <v>5436</v>
      </c>
      <c r="F89" s="198"/>
      <c r="G89" s="198">
        <v>85028224</v>
      </c>
      <c r="H89" s="198"/>
      <c r="I89" s="198">
        <v>8206716</v>
      </c>
      <c r="J89" s="199">
        <v>76821508</v>
      </c>
      <c r="K89" s="196"/>
    </row>
    <row r="90" spans="1:11" x14ac:dyDescent="0.2">
      <c r="A90" s="224"/>
      <c r="B90" s="195" t="s">
        <v>176</v>
      </c>
      <c r="C90" s="195" t="s">
        <v>177</v>
      </c>
      <c r="D90" s="195" t="s">
        <v>178</v>
      </c>
      <c r="E90" s="221">
        <v>6</v>
      </c>
      <c r="F90" s="216">
        <v>6851</v>
      </c>
      <c r="G90" s="216">
        <v>41106</v>
      </c>
      <c r="H90" s="221">
        <v>0</v>
      </c>
      <c r="I90" s="221">
        <v>0</v>
      </c>
      <c r="J90" s="210">
        <v>41106</v>
      </c>
    </row>
    <row r="91" spans="1:11" x14ac:dyDescent="0.2">
      <c r="A91" s="224"/>
      <c r="B91" s="218" t="s">
        <v>179</v>
      </c>
      <c r="C91" s="195" t="s">
        <v>180</v>
      </c>
      <c r="D91" s="195" t="s">
        <v>183</v>
      </c>
      <c r="E91" s="222"/>
      <c r="F91" s="217"/>
      <c r="G91" s="217"/>
      <c r="H91" s="222"/>
      <c r="I91" s="222"/>
      <c r="J91" s="211"/>
    </row>
    <row r="92" spans="1:11" x14ac:dyDescent="0.2">
      <c r="A92" s="224"/>
      <c r="B92" s="219"/>
      <c r="C92" s="195" t="s">
        <v>185</v>
      </c>
      <c r="D92" s="195" t="s">
        <v>188</v>
      </c>
      <c r="E92" s="197">
        <v>2</v>
      </c>
      <c r="F92" s="198">
        <v>8435</v>
      </c>
      <c r="G92" s="198">
        <v>16870</v>
      </c>
      <c r="H92" s="198">
        <v>2770</v>
      </c>
      <c r="I92" s="198">
        <v>5540</v>
      </c>
      <c r="J92" s="199">
        <v>11330</v>
      </c>
    </row>
    <row r="93" spans="1:11" x14ac:dyDescent="0.2">
      <c r="A93" s="224"/>
      <c r="B93" s="219"/>
      <c r="C93" s="218" t="s">
        <v>191</v>
      </c>
      <c r="D93" s="195" t="s">
        <v>186</v>
      </c>
      <c r="E93" s="197">
        <v>288</v>
      </c>
      <c r="F93" s="198">
        <v>27954</v>
      </c>
      <c r="G93" s="198">
        <v>8050752</v>
      </c>
      <c r="H93" s="198">
        <v>2140</v>
      </c>
      <c r="I93" s="198">
        <v>616320</v>
      </c>
      <c r="J93" s="199">
        <v>7434432</v>
      </c>
    </row>
    <row r="94" spans="1:11" x14ac:dyDescent="0.2">
      <c r="A94" s="224"/>
      <c r="B94" s="220"/>
      <c r="C94" s="220"/>
      <c r="D94" s="195" t="s">
        <v>188</v>
      </c>
      <c r="E94" s="198">
        <v>2260</v>
      </c>
      <c r="F94" s="198">
        <v>7805</v>
      </c>
      <c r="G94" s="198">
        <v>17639300</v>
      </c>
      <c r="H94" s="198">
        <v>2140</v>
      </c>
      <c r="I94" s="198">
        <v>4836400</v>
      </c>
      <c r="J94" s="199">
        <v>12802900</v>
      </c>
    </row>
    <row r="95" spans="1:11" x14ac:dyDescent="0.2">
      <c r="A95" s="224"/>
      <c r="B95" s="218" t="s">
        <v>197</v>
      </c>
      <c r="C95" s="195" t="s">
        <v>180</v>
      </c>
      <c r="D95" s="195" t="s">
        <v>213</v>
      </c>
      <c r="E95" s="197">
        <v>1</v>
      </c>
      <c r="F95" s="198">
        <v>19510</v>
      </c>
      <c r="G95" s="198">
        <v>19510</v>
      </c>
      <c r="H95" s="197">
        <v>0</v>
      </c>
      <c r="I95" s="197">
        <v>0</v>
      </c>
      <c r="J95" s="199">
        <v>19510</v>
      </c>
    </row>
    <row r="96" spans="1:11" x14ac:dyDescent="0.2">
      <c r="A96" s="224"/>
      <c r="B96" s="219"/>
      <c r="C96" s="195" t="s">
        <v>185</v>
      </c>
      <c r="D96" s="195" t="s">
        <v>201</v>
      </c>
      <c r="E96" s="197">
        <v>3</v>
      </c>
      <c r="F96" s="198">
        <v>7059</v>
      </c>
      <c r="G96" s="198">
        <v>21177</v>
      </c>
      <c r="H96" s="198">
        <v>1584</v>
      </c>
      <c r="I96" s="198">
        <v>4752</v>
      </c>
      <c r="J96" s="199">
        <v>16425</v>
      </c>
    </row>
    <row r="97" spans="1:11" x14ac:dyDescent="0.2">
      <c r="A97" s="224"/>
      <c r="B97" s="219"/>
      <c r="C97" s="218" t="s">
        <v>191</v>
      </c>
      <c r="D97" s="195" t="s">
        <v>214</v>
      </c>
      <c r="E97" s="197">
        <v>56</v>
      </c>
      <c r="F97" s="198">
        <v>33634</v>
      </c>
      <c r="G97" s="198">
        <v>1883504</v>
      </c>
      <c r="H97" s="197">
        <v>954</v>
      </c>
      <c r="I97" s="198">
        <v>53424</v>
      </c>
      <c r="J97" s="199">
        <v>1830080</v>
      </c>
    </row>
    <row r="98" spans="1:11" x14ac:dyDescent="0.2">
      <c r="A98" s="224"/>
      <c r="B98" s="219"/>
      <c r="C98" s="219"/>
      <c r="D98" s="195" t="s">
        <v>208</v>
      </c>
      <c r="E98" s="198">
        <v>2705</v>
      </c>
      <c r="F98" s="198">
        <v>20464</v>
      </c>
      <c r="G98" s="198">
        <v>55355120</v>
      </c>
      <c r="H98" s="197">
        <v>954</v>
      </c>
      <c r="I98" s="198">
        <v>2580570</v>
      </c>
      <c r="J98" s="199">
        <v>52774550</v>
      </c>
    </row>
    <row r="99" spans="1:11" x14ac:dyDescent="0.2">
      <c r="A99" s="224"/>
      <c r="B99" s="219"/>
      <c r="C99" s="219"/>
      <c r="D99" s="195" t="s">
        <v>209</v>
      </c>
      <c r="E99" s="197">
        <v>92</v>
      </c>
      <c r="F99" s="198">
        <v>13148</v>
      </c>
      <c r="G99" s="198">
        <v>1209616</v>
      </c>
      <c r="H99" s="197">
        <v>954</v>
      </c>
      <c r="I99" s="198">
        <v>87768</v>
      </c>
      <c r="J99" s="199">
        <v>1121848</v>
      </c>
    </row>
    <row r="100" spans="1:11" x14ac:dyDescent="0.2">
      <c r="A100" s="225"/>
      <c r="B100" s="220"/>
      <c r="C100" s="220"/>
      <c r="D100" s="195" t="s">
        <v>204</v>
      </c>
      <c r="E100" s="197">
        <v>23</v>
      </c>
      <c r="F100" s="198">
        <v>34403</v>
      </c>
      <c r="G100" s="198">
        <v>791269</v>
      </c>
      <c r="H100" s="197">
        <v>954</v>
      </c>
      <c r="I100" s="198">
        <v>21942</v>
      </c>
      <c r="J100" s="199">
        <v>769327</v>
      </c>
    </row>
    <row r="101" spans="1:11" ht="15.75" customHeight="1" x14ac:dyDescent="0.2">
      <c r="A101" s="223" t="s">
        <v>6</v>
      </c>
      <c r="B101" s="226" t="s">
        <v>110</v>
      </c>
      <c r="C101" s="227"/>
      <c r="D101" s="228"/>
      <c r="E101" s="198">
        <v>6869</v>
      </c>
      <c r="F101" s="198"/>
      <c r="G101" s="198">
        <v>109996032</v>
      </c>
      <c r="H101" s="198"/>
      <c r="I101" s="198">
        <v>10138530</v>
      </c>
      <c r="J101" s="199">
        <v>99857502</v>
      </c>
      <c r="K101" s="196"/>
    </row>
    <row r="102" spans="1:11" x14ac:dyDescent="0.2">
      <c r="A102" s="224"/>
      <c r="B102" s="195" t="s">
        <v>176</v>
      </c>
      <c r="C102" s="195" t="s">
        <v>177</v>
      </c>
      <c r="D102" s="195" t="s">
        <v>178</v>
      </c>
      <c r="E102" s="221">
        <v>16</v>
      </c>
      <c r="F102" s="216">
        <v>6851</v>
      </c>
      <c r="G102" s="216">
        <v>109616</v>
      </c>
      <c r="H102" s="221">
        <v>0</v>
      </c>
      <c r="I102" s="221">
        <v>0</v>
      </c>
      <c r="J102" s="210">
        <v>109616</v>
      </c>
    </row>
    <row r="103" spans="1:11" x14ac:dyDescent="0.2">
      <c r="A103" s="224"/>
      <c r="B103" s="218" t="s">
        <v>179</v>
      </c>
      <c r="C103" s="195" t="s">
        <v>180</v>
      </c>
      <c r="D103" s="195" t="s">
        <v>183</v>
      </c>
      <c r="E103" s="222"/>
      <c r="F103" s="217"/>
      <c r="G103" s="217"/>
      <c r="H103" s="222"/>
      <c r="I103" s="222"/>
      <c r="J103" s="211"/>
    </row>
    <row r="104" spans="1:11" x14ac:dyDescent="0.2">
      <c r="A104" s="224"/>
      <c r="B104" s="219"/>
      <c r="C104" s="195" t="s">
        <v>185</v>
      </c>
      <c r="D104" s="195" t="s">
        <v>188</v>
      </c>
      <c r="E104" s="197">
        <v>38</v>
      </c>
      <c r="F104" s="198">
        <v>8435</v>
      </c>
      <c r="G104" s="198">
        <v>320530</v>
      </c>
      <c r="H104" s="198">
        <v>2770</v>
      </c>
      <c r="I104" s="198">
        <v>105260</v>
      </c>
      <c r="J104" s="199">
        <v>215270</v>
      </c>
    </row>
    <row r="105" spans="1:11" x14ac:dyDescent="0.2">
      <c r="A105" s="224"/>
      <c r="B105" s="219"/>
      <c r="C105" s="195" t="s">
        <v>190</v>
      </c>
      <c r="D105" s="195" t="s">
        <v>188</v>
      </c>
      <c r="E105" s="197">
        <v>7</v>
      </c>
      <c r="F105" s="198">
        <v>7970</v>
      </c>
      <c r="G105" s="198">
        <v>55787</v>
      </c>
      <c r="H105" s="198">
        <v>2524</v>
      </c>
      <c r="I105" s="198">
        <v>17668</v>
      </c>
      <c r="J105" s="199">
        <v>38119</v>
      </c>
    </row>
    <row r="106" spans="1:11" x14ac:dyDescent="0.2">
      <c r="A106" s="224"/>
      <c r="B106" s="219"/>
      <c r="C106" s="218" t="s">
        <v>191</v>
      </c>
      <c r="D106" s="195" t="s">
        <v>186</v>
      </c>
      <c r="E106" s="197">
        <v>306</v>
      </c>
      <c r="F106" s="198">
        <v>27954</v>
      </c>
      <c r="G106" s="198">
        <v>8553924</v>
      </c>
      <c r="H106" s="198">
        <v>2140</v>
      </c>
      <c r="I106" s="198">
        <v>654840</v>
      </c>
      <c r="J106" s="199">
        <v>7899084</v>
      </c>
    </row>
    <row r="107" spans="1:11" x14ac:dyDescent="0.2">
      <c r="A107" s="224"/>
      <c r="B107" s="219"/>
      <c r="C107" s="219"/>
      <c r="D107" s="195" t="s">
        <v>188</v>
      </c>
      <c r="E107" s="198">
        <v>1978</v>
      </c>
      <c r="F107" s="198">
        <v>7805</v>
      </c>
      <c r="G107" s="198">
        <v>15438290</v>
      </c>
      <c r="H107" s="198">
        <v>2140</v>
      </c>
      <c r="I107" s="198">
        <v>4232920</v>
      </c>
      <c r="J107" s="199">
        <v>11205370</v>
      </c>
    </row>
    <row r="108" spans="1:11" x14ac:dyDescent="0.2">
      <c r="A108" s="224"/>
      <c r="B108" s="220"/>
      <c r="C108" s="220"/>
      <c r="D108" s="195" t="s">
        <v>189</v>
      </c>
      <c r="E108" s="197">
        <v>650</v>
      </c>
      <c r="F108" s="198">
        <v>11298</v>
      </c>
      <c r="G108" s="198">
        <v>7343700</v>
      </c>
      <c r="H108" s="198">
        <v>2140</v>
      </c>
      <c r="I108" s="198">
        <v>1391000</v>
      </c>
      <c r="J108" s="199">
        <v>5952700</v>
      </c>
    </row>
    <row r="109" spans="1:11" x14ac:dyDescent="0.2">
      <c r="A109" s="224"/>
      <c r="B109" s="218" t="s">
        <v>197</v>
      </c>
      <c r="C109" s="218" t="s">
        <v>180</v>
      </c>
      <c r="D109" s="195" t="s">
        <v>213</v>
      </c>
      <c r="E109" s="197">
        <v>1</v>
      </c>
      <c r="F109" s="198">
        <v>19510</v>
      </c>
      <c r="G109" s="198">
        <v>19510</v>
      </c>
      <c r="H109" s="197">
        <v>0</v>
      </c>
      <c r="I109" s="197">
        <v>0</v>
      </c>
      <c r="J109" s="199">
        <v>19510</v>
      </c>
    </row>
    <row r="110" spans="1:11" x14ac:dyDescent="0.2">
      <c r="A110" s="224"/>
      <c r="B110" s="219"/>
      <c r="C110" s="219"/>
      <c r="D110" s="195" t="s">
        <v>198</v>
      </c>
      <c r="E110" s="197">
        <v>1</v>
      </c>
      <c r="F110" s="198">
        <v>33449</v>
      </c>
      <c r="G110" s="198">
        <v>33449</v>
      </c>
      <c r="H110" s="197">
        <v>0</v>
      </c>
      <c r="I110" s="197">
        <v>0</v>
      </c>
      <c r="J110" s="199">
        <v>33449</v>
      </c>
    </row>
    <row r="111" spans="1:11" x14ac:dyDescent="0.2">
      <c r="A111" s="224"/>
      <c r="B111" s="219"/>
      <c r="C111" s="220"/>
      <c r="D111" s="195" t="s">
        <v>200</v>
      </c>
      <c r="E111" s="197">
        <v>5</v>
      </c>
      <c r="F111" s="198">
        <v>6198</v>
      </c>
      <c r="G111" s="198">
        <v>30990</v>
      </c>
      <c r="H111" s="197">
        <v>0</v>
      </c>
      <c r="I111" s="197">
        <v>0</v>
      </c>
      <c r="J111" s="199">
        <v>30990</v>
      </c>
    </row>
    <row r="112" spans="1:11" x14ac:dyDescent="0.2">
      <c r="A112" s="224"/>
      <c r="B112" s="219"/>
      <c r="C112" s="218" t="s">
        <v>185</v>
      </c>
      <c r="D112" s="195" t="s">
        <v>201</v>
      </c>
      <c r="E112" s="197">
        <v>6</v>
      </c>
      <c r="F112" s="198">
        <v>7059</v>
      </c>
      <c r="G112" s="198">
        <v>42354</v>
      </c>
      <c r="H112" s="198">
        <v>1584</v>
      </c>
      <c r="I112" s="198">
        <v>9504</v>
      </c>
      <c r="J112" s="199">
        <v>32850</v>
      </c>
    </row>
    <row r="113" spans="1:11" x14ac:dyDescent="0.2">
      <c r="A113" s="224"/>
      <c r="B113" s="219"/>
      <c r="C113" s="219"/>
      <c r="D113" s="195" t="s">
        <v>214</v>
      </c>
      <c r="E113" s="197">
        <v>2</v>
      </c>
      <c r="F113" s="198">
        <v>34264</v>
      </c>
      <c r="G113" s="198">
        <v>68528</v>
      </c>
      <c r="H113" s="198">
        <v>1584</v>
      </c>
      <c r="I113" s="198">
        <v>3168</v>
      </c>
      <c r="J113" s="199">
        <v>65360</v>
      </c>
    </row>
    <row r="114" spans="1:11" x14ac:dyDescent="0.2">
      <c r="A114" s="224"/>
      <c r="B114" s="219"/>
      <c r="C114" s="219"/>
      <c r="D114" s="195" t="s">
        <v>208</v>
      </c>
      <c r="E114" s="197">
        <v>28</v>
      </c>
      <c r="F114" s="198">
        <v>21094</v>
      </c>
      <c r="G114" s="198">
        <v>590632</v>
      </c>
      <c r="H114" s="198">
        <v>1584</v>
      </c>
      <c r="I114" s="198">
        <v>44352</v>
      </c>
      <c r="J114" s="199">
        <v>546280</v>
      </c>
    </row>
    <row r="115" spans="1:11" x14ac:dyDescent="0.2">
      <c r="A115" s="224"/>
      <c r="B115" s="219"/>
      <c r="C115" s="219"/>
      <c r="D115" s="195" t="s">
        <v>204</v>
      </c>
      <c r="E115" s="197">
        <v>13</v>
      </c>
      <c r="F115" s="198">
        <v>35033</v>
      </c>
      <c r="G115" s="198">
        <v>455429</v>
      </c>
      <c r="H115" s="198">
        <v>1584</v>
      </c>
      <c r="I115" s="198">
        <v>20592</v>
      </c>
      <c r="J115" s="199">
        <v>434837</v>
      </c>
    </row>
    <row r="116" spans="1:11" x14ac:dyDescent="0.2">
      <c r="A116" s="224"/>
      <c r="B116" s="219"/>
      <c r="C116" s="219"/>
      <c r="D116" s="195" t="s">
        <v>206</v>
      </c>
      <c r="E116" s="197">
        <v>16</v>
      </c>
      <c r="F116" s="198">
        <v>5561</v>
      </c>
      <c r="G116" s="198">
        <v>88976</v>
      </c>
      <c r="H116" s="198">
        <v>1584</v>
      </c>
      <c r="I116" s="198">
        <v>25344</v>
      </c>
      <c r="J116" s="199">
        <v>63632</v>
      </c>
    </row>
    <row r="117" spans="1:11" x14ac:dyDescent="0.2">
      <c r="A117" s="224"/>
      <c r="B117" s="219"/>
      <c r="C117" s="220"/>
      <c r="D117" s="195" t="s">
        <v>207</v>
      </c>
      <c r="E117" s="197">
        <v>1</v>
      </c>
      <c r="F117" s="198">
        <v>7782</v>
      </c>
      <c r="G117" s="198">
        <v>7782</v>
      </c>
      <c r="H117" s="198">
        <v>1584</v>
      </c>
      <c r="I117" s="198">
        <v>1584</v>
      </c>
      <c r="J117" s="199">
        <v>6198</v>
      </c>
    </row>
    <row r="118" spans="1:11" x14ac:dyDescent="0.2">
      <c r="A118" s="224"/>
      <c r="B118" s="219"/>
      <c r="C118" s="218" t="s">
        <v>190</v>
      </c>
      <c r="D118" s="195" t="s">
        <v>208</v>
      </c>
      <c r="E118" s="197">
        <v>6</v>
      </c>
      <c r="F118" s="198">
        <v>20464</v>
      </c>
      <c r="G118" s="198">
        <v>122784</v>
      </c>
      <c r="H118" s="198">
        <v>1338</v>
      </c>
      <c r="I118" s="198">
        <v>8028</v>
      </c>
      <c r="J118" s="199">
        <v>114756</v>
      </c>
    </row>
    <row r="119" spans="1:11" x14ac:dyDescent="0.2">
      <c r="A119" s="224"/>
      <c r="B119" s="219"/>
      <c r="C119" s="220"/>
      <c r="D119" s="195" t="s">
        <v>207</v>
      </c>
      <c r="E119" s="197">
        <v>10</v>
      </c>
      <c r="F119" s="198">
        <v>7152</v>
      </c>
      <c r="G119" s="198">
        <v>71520</v>
      </c>
      <c r="H119" s="198">
        <v>1338</v>
      </c>
      <c r="I119" s="198">
        <v>13380</v>
      </c>
      <c r="J119" s="199">
        <v>58140</v>
      </c>
    </row>
    <row r="120" spans="1:11" x14ac:dyDescent="0.2">
      <c r="A120" s="224"/>
      <c r="B120" s="219"/>
      <c r="C120" s="218" t="s">
        <v>191</v>
      </c>
      <c r="D120" s="195" t="s">
        <v>201</v>
      </c>
      <c r="E120" s="197">
        <v>5</v>
      </c>
      <c r="F120" s="198">
        <v>6429</v>
      </c>
      <c r="G120" s="198">
        <v>32145</v>
      </c>
      <c r="H120" s="197">
        <v>954</v>
      </c>
      <c r="I120" s="198">
        <v>4770</v>
      </c>
      <c r="J120" s="199">
        <v>27375</v>
      </c>
    </row>
    <row r="121" spans="1:11" x14ac:dyDescent="0.2">
      <c r="A121" s="224"/>
      <c r="B121" s="219"/>
      <c r="C121" s="219"/>
      <c r="D121" s="195" t="s">
        <v>214</v>
      </c>
      <c r="E121" s="197">
        <v>121</v>
      </c>
      <c r="F121" s="198">
        <v>33634</v>
      </c>
      <c r="G121" s="198">
        <v>4069714</v>
      </c>
      <c r="H121" s="197">
        <v>954</v>
      </c>
      <c r="I121" s="198">
        <v>115434</v>
      </c>
      <c r="J121" s="199">
        <v>3954280</v>
      </c>
    </row>
    <row r="122" spans="1:11" x14ac:dyDescent="0.2">
      <c r="A122" s="224"/>
      <c r="B122" s="219"/>
      <c r="C122" s="219"/>
      <c r="D122" s="195" t="s">
        <v>208</v>
      </c>
      <c r="E122" s="198">
        <v>2759</v>
      </c>
      <c r="F122" s="198">
        <v>20464</v>
      </c>
      <c r="G122" s="198">
        <v>56460176</v>
      </c>
      <c r="H122" s="197">
        <v>954</v>
      </c>
      <c r="I122" s="198">
        <v>2632086</v>
      </c>
      <c r="J122" s="199">
        <v>53828090</v>
      </c>
    </row>
    <row r="123" spans="1:11" x14ac:dyDescent="0.2">
      <c r="A123" s="224"/>
      <c r="B123" s="219"/>
      <c r="C123" s="219"/>
      <c r="D123" s="195" t="s">
        <v>209</v>
      </c>
      <c r="E123" s="197">
        <v>75</v>
      </c>
      <c r="F123" s="198">
        <v>13148</v>
      </c>
      <c r="G123" s="198">
        <v>986100</v>
      </c>
      <c r="H123" s="197">
        <v>954</v>
      </c>
      <c r="I123" s="198">
        <v>71550</v>
      </c>
      <c r="J123" s="199">
        <v>914550</v>
      </c>
    </row>
    <row r="124" spans="1:11" x14ac:dyDescent="0.2">
      <c r="A124" s="224"/>
      <c r="B124" s="219"/>
      <c r="C124" s="219"/>
      <c r="D124" s="195" t="s">
        <v>204</v>
      </c>
      <c r="E124" s="197">
        <v>365</v>
      </c>
      <c r="F124" s="198">
        <v>34403</v>
      </c>
      <c r="G124" s="198">
        <v>12557095</v>
      </c>
      <c r="H124" s="197">
        <v>954</v>
      </c>
      <c r="I124" s="198">
        <v>348210</v>
      </c>
      <c r="J124" s="199">
        <v>12208885</v>
      </c>
    </row>
    <row r="125" spans="1:11" x14ac:dyDescent="0.2">
      <c r="A125" s="224"/>
      <c r="B125" s="219"/>
      <c r="C125" s="219"/>
      <c r="D125" s="195" t="s">
        <v>206</v>
      </c>
      <c r="E125" s="197">
        <v>339</v>
      </c>
      <c r="F125" s="198">
        <v>4931</v>
      </c>
      <c r="G125" s="198">
        <v>1671609</v>
      </c>
      <c r="H125" s="197">
        <v>954</v>
      </c>
      <c r="I125" s="198">
        <v>323406</v>
      </c>
      <c r="J125" s="199">
        <v>1348203</v>
      </c>
    </row>
    <row r="126" spans="1:11" x14ac:dyDescent="0.2">
      <c r="A126" s="225"/>
      <c r="B126" s="220"/>
      <c r="C126" s="220"/>
      <c r="D126" s="195" t="s">
        <v>207</v>
      </c>
      <c r="E126" s="197">
        <v>121</v>
      </c>
      <c r="F126" s="198">
        <v>7152</v>
      </c>
      <c r="G126" s="198">
        <v>865392</v>
      </c>
      <c r="H126" s="197">
        <v>954</v>
      </c>
      <c r="I126" s="198">
        <v>115434</v>
      </c>
      <c r="J126" s="199">
        <v>749958</v>
      </c>
    </row>
    <row r="127" spans="1:11" ht="15.75" customHeight="1" x14ac:dyDescent="0.2">
      <c r="A127" s="223" t="s">
        <v>7</v>
      </c>
      <c r="B127" s="226" t="s">
        <v>110</v>
      </c>
      <c r="C127" s="227"/>
      <c r="D127" s="228"/>
      <c r="E127" s="198">
        <v>20424</v>
      </c>
      <c r="F127" s="198"/>
      <c r="G127" s="198">
        <v>301778881</v>
      </c>
      <c r="H127" s="198"/>
      <c r="I127" s="198">
        <v>83918214</v>
      </c>
      <c r="J127" s="199">
        <v>217860667</v>
      </c>
      <c r="K127" s="196"/>
    </row>
    <row r="128" spans="1:11" x14ac:dyDescent="0.2">
      <c r="A128" s="224"/>
      <c r="B128" s="195" t="s">
        <v>176</v>
      </c>
      <c r="C128" s="195" t="s">
        <v>177</v>
      </c>
      <c r="D128" s="195" t="s">
        <v>178</v>
      </c>
      <c r="E128" s="221">
        <v>45</v>
      </c>
      <c r="F128" s="216">
        <v>6851</v>
      </c>
      <c r="G128" s="216">
        <v>308295</v>
      </c>
      <c r="H128" s="221">
        <v>0</v>
      </c>
      <c r="I128" s="221">
        <v>0</v>
      </c>
      <c r="J128" s="210">
        <v>308295</v>
      </c>
    </row>
    <row r="129" spans="1:10" x14ac:dyDescent="0.2">
      <c r="A129" s="224"/>
      <c r="B129" s="218" t="s">
        <v>179</v>
      </c>
      <c r="C129" s="195" t="s">
        <v>180</v>
      </c>
      <c r="D129" s="195" t="s">
        <v>183</v>
      </c>
      <c r="E129" s="222"/>
      <c r="F129" s="217"/>
      <c r="G129" s="217"/>
      <c r="H129" s="222"/>
      <c r="I129" s="222"/>
      <c r="J129" s="211"/>
    </row>
    <row r="130" spans="1:10" ht="15.75" customHeight="1" x14ac:dyDescent="0.2">
      <c r="A130" s="224"/>
      <c r="B130" s="219"/>
      <c r="C130" s="218" t="s">
        <v>185</v>
      </c>
      <c r="D130" s="195" t="s">
        <v>186</v>
      </c>
      <c r="E130" s="197">
        <v>1</v>
      </c>
      <c r="F130" s="198">
        <v>28584</v>
      </c>
      <c r="G130" s="198">
        <v>28584</v>
      </c>
      <c r="H130" s="198">
        <v>2770</v>
      </c>
      <c r="I130" s="198">
        <v>2770</v>
      </c>
      <c r="J130" s="199">
        <v>25814</v>
      </c>
    </row>
    <row r="131" spans="1:10" x14ac:dyDescent="0.2">
      <c r="A131" s="224"/>
      <c r="B131" s="219"/>
      <c r="C131" s="220"/>
      <c r="D131" s="195" t="s">
        <v>188</v>
      </c>
      <c r="E131" s="197">
        <v>10</v>
      </c>
      <c r="F131" s="198">
        <v>8435</v>
      </c>
      <c r="G131" s="198">
        <v>84350</v>
      </c>
      <c r="H131" s="198">
        <v>2770</v>
      </c>
      <c r="I131" s="198">
        <v>27700</v>
      </c>
      <c r="J131" s="199">
        <v>56650</v>
      </c>
    </row>
    <row r="132" spans="1:10" x14ac:dyDescent="0.2">
      <c r="A132" s="224"/>
      <c r="B132" s="219"/>
      <c r="C132" s="218" t="s">
        <v>191</v>
      </c>
      <c r="D132" s="195" t="s">
        <v>186</v>
      </c>
      <c r="E132" s="197">
        <v>233</v>
      </c>
      <c r="F132" s="198">
        <v>27954</v>
      </c>
      <c r="G132" s="198">
        <v>6513282</v>
      </c>
      <c r="H132" s="198">
        <v>2140</v>
      </c>
      <c r="I132" s="198">
        <v>498620</v>
      </c>
      <c r="J132" s="199">
        <v>6014662</v>
      </c>
    </row>
    <row r="133" spans="1:10" x14ac:dyDescent="0.2">
      <c r="A133" s="224"/>
      <c r="B133" s="219"/>
      <c r="C133" s="219"/>
      <c r="D133" s="195" t="s">
        <v>188</v>
      </c>
      <c r="E133" s="198">
        <v>2091</v>
      </c>
      <c r="F133" s="198">
        <v>7805</v>
      </c>
      <c r="G133" s="198">
        <v>16320255</v>
      </c>
      <c r="H133" s="198">
        <v>2140</v>
      </c>
      <c r="I133" s="198">
        <v>4474740</v>
      </c>
      <c r="J133" s="199">
        <v>11845515</v>
      </c>
    </row>
    <row r="134" spans="1:10" x14ac:dyDescent="0.2">
      <c r="A134" s="224"/>
      <c r="B134" s="220"/>
      <c r="C134" s="220"/>
      <c r="D134" s="195" t="s">
        <v>189</v>
      </c>
      <c r="E134" s="197">
        <v>1</v>
      </c>
      <c r="F134" s="198">
        <v>11298</v>
      </c>
      <c r="G134" s="198">
        <v>11298</v>
      </c>
      <c r="H134" s="198">
        <v>2140</v>
      </c>
      <c r="I134" s="198">
        <v>2140</v>
      </c>
      <c r="J134" s="199">
        <v>9158</v>
      </c>
    </row>
    <row r="135" spans="1:10" x14ac:dyDescent="0.2">
      <c r="A135" s="224"/>
      <c r="B135" s="218" t="s">
        <v>211</v>
      </c>
      <c r="C135" s="195" t="s">
        <v>185</v>
      </c>
      <c r="D135" s="195" t="s">
        <v>215</v>
      </c>
      <c r="E135" s="197">
        <v>204</v>
      </c>
      <c r="F135" s="198">
        <v>12313</v>
      </c>
      <c r="G135" s="198">
        <v>2511852</v>
      </c>
      <c r="H135" s="198">
        <v>5613</v>
      </c>
      <c r="I135" s="198">
        <v>1145052</v>
      </c>
      <c r="J135" s="199">
        <v>1366800</v>
      </c>
    </row>
    <row r="136" spans="1:10" x14ac:dyDescent="0.2">
      <c r="A136" s="224"/>
      <c r="B136" s="219"/>
      <c r="C136" s="218" t="s">
        <v>191</v>
      </c>
      <c r="D136" s="195" t="s">
        <v>215</v>
      </c>
      <c r="E136" s="198">
        <v>13029</v>
      </c>
      <c r="F136" s="198">
        <v>12313</v>
      </c>
      <c r="G136" s="198">
        <v>160426077</v>
      </c>
      <c r="H136" s="198">
        <v>5613</v>
      </c>
      <c r="I136" s="198">
        <v>73131777</v>
      </c>
      <c r="J136" s="199">
        <v>87294300</v>
      </c>
    </row>
    <row r="137" spans="1:10" x14ac:dyDescent="0.2">
      <c r="A137" s="224"/>
      <c r="B137" s="219"/>
      <c r="C137" s="219"/>
      <c r="D137" s="195" t="s">
        <v>216</v>
      </c>
      <c r="E137" s="197">
        <v>5</v>
      </c>
      <c r="F137" s="197">
        <v>0</v>
      </c>
      <c r="G137" s="197">
        <v>0</v>
      </c>
      <c r="H137" s="197">
        <v>0</v>
      </c>
      <c r="I137" s="197">
        <v>0</v>
      </c>
      <c r="J137" s="200">
        <v>0</v>
      </c>
    </row>
    <row r="138" spans="1:10" x14ac:dyDescent="0.2">
      <c r="A138" s="224"/>
      <c r="B138" s="219"/>
      <c r="C138" s="219"/>
      <c r="D138" s="195" t="s">
        <v>202</v>
      </c>
      <c r="E138" s="197">
        <v>21</v>
      </c>
      <c r="F138" s="198">
        <v>9246</v>
      </c>
      <c r="G138" s="198">
        <v>194166</v>
      </c>
      <c r="H138" s="198">
        <v>2546</v>
      </c>
      <c r="I138" s="198">
        <v>53466</v>
      </c>
      <c r="J138" s="199">
        <v>140700</v>
      </c>
    </row>
    <row r="139" spans="1:10" x14ac:dyDescent="0.2">
      <c r="A139" s="224"/>
      <c r="B139" s="219"/>
      <c r="C139" s="219"/>
      <c r="D139" s="195" t="s">
        <v>212</v>
      </c>
      <c r="E139" s="197">
        <v>16</v>
      </c>
      <c r="F139" s="198">
        <v>8292</v>
      </c>
      <c r="G139" s="198">
        <v>132672</v>
      </c>
      <c r="H139" s="198">
        <v>1592</v>
      </c>
      <c r="I139" s="198">
        <v>25472</v>
      </c>
      <c r="J139" s="199">
        <v>107200</v>
      </c>
    </row>
    <row r="140" spans="1:10" x14ac:dyDescent="0.2">
      <c r="A140" s="224"/>
      <c r="B140" s="220"/>
      <c r="C140" s="220"/>
      <c r="D140" s="195" t="s">
        <v>217</v>
      </c>
      <c r="E140" s="197">
        <v>1</v>
      </c>
      <c r="F140" s="198">
        <v>8583</v>
      </c>
      <c r="G140" s="198">
        <v>8583</v>
      </c>
      <c r="H140" s="198">
        <v>1883</v>
      </c>
      <c r="I140" s="198">
        <v>1883</v>
      </c>
      <c r="J140" s="199">
        <v>6700</v>
      </c>
    </row>
    <row r="141" spans="1:10" x14ac:dyDescent="0.2">
      <c r="A141" s="224"/>
      <c r="B141" s="218" t="s">
        <v>197</v>
      </c>
      <c r="C141" s="218" t="s">
        <v>180</v>
      </c>
      <c r="D141" s="195" t="s">
        <v>213</v>
      </c>
      <c r="E141" s="197">
        <v>1</v>
      </c>
      <c r="F141" s="198">
        <v>19510</v>
      </c>
      <c r="G141" s="198">
        <v>19510</v>
      </c>
      <c r="H141" s="197">
        <v>0</v>
      </c>
      <c r="I141" s="197">
        <v>0</v>
      </c>
      <c r="J141" s="199">
        <v>19510</v>
      </c>
    </row>
    <row r="142" spans="1:10" x14ac:dyDescent="0.2">
      <c r="A142" s="224"/>
      <c r="B142" s="219"/>
      <c r="C142" s="219"/>
      <c r="D142" s="195" t="s">
        <v>198</v>
      </c>
      <c r="E142" s="197">
        <v>2</v>
      </c>
      <c r="F142" s="198">
        <v>33449</v>
      </c>
      <c r="G142" s="198">
        <v>66898</v>
      </c>
      <c r="H142" s="197">
        <v>0</v>
      </c>
      <c r="I142" s="197">
        <v>0</v>
      </c>
      <c r="J142" s="199">
        <v>66898</v>
      </c>
    </row>
    <row r="143" spans="1:10" x14ac:dyDescent="0.2">
      <c r="A143" s="224"/>
      <c r="B143" s="219"/>
      <c r="C143" s="220"/>
      <c r="D143" s="195" t="s">
        <v>218</v>
      </c>
      <c r="E143" s="197">
        <v>3</v>
      </c>
      <c r="F143" s="198">
        <v>3977</v>
      </c>
      <c r="G143" s="198">
        <v>11931</v>
      </c>
      <c r="H143" s="197">
        <v>0</v>
      </c>
      <c r="I143" s="197">
        <v>0</v>
      </c>
      <c r="J143" s="199">
        <v>11931</v>
      </c>
    </row>
    <row r="144" spans="1:10" x14ac:dyDescent="0.2">
      <c r="A144" s="224"/>
      <c r="B144" s="219"/>
      <c r="C144" s="218" t="s">
        <v>185</v>
      </c>
      <c r="D144" s="195" t="s">
        <v>201</v>
      </c>
      <c r="E144" s="197">
        <v>1</v>
      </c>
      <c r="F144" s="198">
        <v>7059</v>
      </c>
      <c r="G144" s="198">
        <v>7059</v>
      </c>
      <c r="H144" s="198">
        <v>1584</v>
      </c>
      <c r="I144" s="198">
        <v>1584</v>
      </c>
      <c r="J144" s="199">
        <v>5475</v>
      </c>
    </row>
    <row r="145" spans="1:11" x14ac:dyDescent="0.2">
      <c r="A145" s="224"/>
      <c r="B145" s="219"/>
      <c r="C145" s="219"/>
      <c r="D145" s="195" t="s">
        <v>208</v>
      </c>
      <c r="E145" s="197">
        <v>2</v>
      </c>
      <c r="F145" s="198">
        <v>21094</v>
      </c>
      <c r="G145" s="198">
        <v>42188</v>
      </c>
      <c r="H145" s="198">
        <v>1584</v>
      </c>
      <c r="I145" s="198">
        <v>3168</v>
      </c>
      <c r="J145" s="199">
        <v>39020</v>
      </c>
    </row>
    <row r="146" spans="1:11" x14ac:dyDescent="0.2">
      <c r="A146" s="224"/>
      <c r="B146" s="219"/>
      <c r="C146" s="219"/>
      <c r="D146" s="195" t="s">
        <v>204</v>
      </c>
      <c r="E146" s="197">
        <v>1</v>
      </c>
      <c r="F146" s="198">
        <v>35033</v>
      </c>
      <c r="G146" s="198">
        <v>35033</v>
      </c>
      <c r="H146" s="198">
        <v>1584</v>
      </c>
      <c r="I146" s="198">
        <v>1584</v>
      </c>
      <c r="J146" s="199">
        <v>33449</v>
      </c>
    </row>
    <row r="147" spans="1:11" x14ac:dyDescent="0.2">
      <c r="A147" s="224"/>
      <c r="B147" s="219"/>
      <c r="C147" s="220"/>
      <c r="D147" s="195" t="s">
        <v>206</v>
      </c>
      <c r="E147" s="197">
        <v>16</v>
      </c>
      <c r="F147" s="198">
        <v>5561</v>
      </c>
      <c r="G147" s="198">
        <v>88976</v>
      </c>
      <c r="H147" s="198">
        <v>1584</v>
      </c>
      <c r="I147" s="198">
        <v>25344</v>
      </c>
      <c r="J147" s="199">
        <v>63632</v>
      </c>
    </row>
    <row r="148" spans="1:11" x14ac:dyDescent="0.2">
      <c r="A148" s="224"/>
      <c r="B148" s="219"/>
      <c r="C148" s="218" t="s">
        <v>191</v>
      </c>
      <c r="D148" s="195" t="s">
        <v>214</v>
      </c>
      <c r="E148" s="197">
        <v>61</v>
      </c>
      <c r="F148" s="198">
        <v>33634</v>
      </c>
      <c r="G148" s="198">
        <v>2051674</v>
      </c>
      <c r="H148" s="197">
        <v>954</v>
      </c>
      <c r="I148" s="198">
        <v>58194</v>
      </c>
      <c r="J148" s="199">
        <v>1993480</v>
      </c>
    </row>
    <row r="149" spans="1:11" x14ac:dyDescent="0.2">
      <c r="A149" s="224"/>
      <c r="B149" s="219"/>
      <c r="C149" s="219"/>
      <c r="D149" s="195" t="s">
        <v>208</v>
      </c>
      <c r="E149" s="198">
        <v>1705</v>
      </c>
      <c r="F149" s="198">
        <v>20464</v>
      </c>
      <c r="G149" s="198">
        <v>34891120</v>
      </c>
      <c r="H149" s="197">
        <v>954</v>
      </c>
      <c r="I149" s="198">
        <v>1626570</v>
      </c>
      <c r="J149" s="199">
        <v>33264550</v>
      </c>
    </row>
    <row r="150" spans="1:11" x14ac:dyDescent="0.2">
      <c r="A150" s="224"/>
      <c r="B150" s="219"/>
      <c r="C150" s="219"/>
      <c r="D150" s="195" t="s">
        <v>209</v>
      </c>
      <c r="E150" s="197">
        <v>37</v>
      </c>
      <c r="F150" s="198">
        <v>13148</v>
      </c>
      <c r="G150" s="198">
        <v>486476</v>
      </c>
      <c r="H150" s="197">
        <v>954</v>
      </c>
      <c r="I150" s="198">
        <v>35298</v>
      </c>
      <c r="J150" s="199">
        <v>451178</v>
      </c>
    </row>
    <row r="151" spans="1:11" x14ac:dyDescent="0.2">
      <c r="A151" s="224"/>
      <c r="B151" s="219"/>
      <c r="C151" s="219"/>
      <c r="D151" s="195" t="s">
        <v>219</v>
      </c>
      <c r="E151" s="197">
        <v>74</v>
      </c>
      <c r="F151" s="198">
        <v>3881</v>
      </c>
      <c r="G151" s="198">
        <v>287194</v>
      </c>
      <c r="H151" s="197">
        <v>954</v>
      </c>
      <c r="I151" s="198">
        <v>70596</v>
      </c>
      <c r="J151" s="199">
        <v>216598</v>
      </c>
    </row>
    <row r="152" spans="1:11" x14ac:dyDescent="0.2">
      <c r="A152" s="224"/>
      <c r="B152" s="219"/>
      <c r="C152" s="219"/>
      <c r="D152" s="195" t="s">
        <v>204</v>
      </c>
      <c r="E152" s="198">
        <v>2142</v>
      </c>
      <c r="F152" s="198">
        <v>34403</v>
      </c>
      <c r="G152" s="198">
        <v>73691226</v>
      </c>
      <c r="H152" s="197">
        <v>954</v>
      </c>
      <c r="I152" s="198">
        <v>2043468</v>
      </c>
      <c r="J152" s="199">
        <v>71647758</v>
      </c>
    </row>
    <row r="153" spans="1:11" x14ac:dyDescent="0.2">
      <c r="A153" s="225"/>
      <c r="B153" s="220"/>
      <c r="C153" s="220"/>
      <c r="D153" s="195" t="s">
        <v>206</v>
      </c>
      <c r="E153" s="197">
        <v>722</v>
      </c>
      <c r="F153" s="198">
        <v>4931</v>
      </c>
      <c r="G153" s="198">
        <v>3560182</v>
      </c>
      <c r="H153" s="197">
        <v>954</v>
      </c>
      <c r="I153" s="198">
        <v>688788</v>
      </c>
      <c r="J153" s="199">
        <v>2871394</v>
      </c>
    </row>
    <row r="154" spans="1:11" ht="15.75" customHeight="1" x14ac:dyDescent="0.2">
      <c r="A154" s="223" t="s">
        <v>8</v>
      </c>
      <c r="B154" s="226" t="s">
        <v>110</v>
      </c>
      <c r="C154" s="227"/>
      <c r="D154" s="228"/>
      <c r="E154" s="198">
        <v>39638</v>
      </c>
      <c r="F154" s="198"/>
      <c r="G154" s="198">
        <v>545787127</v>
      </c>
      <c r="H154" s="198"/>
      <c r="I154" s="198">
        <v>74018211</v>
      </c>
      <c r="J154" s="199">
        <v>471768916</v>
      </c>
      <c r="K154" s="196"/>
    </row>
    <row r="155" spans="1:11" x14ac:dyDescent="0.2">
      <c r="A155" s="224"/>
      <c r="B155" s="195" t="s">
        <v>176</v>
      </c>
      <c r="C155" s="195" t="s">
        <v>177</v>
      </c>
      <c r="D155" s="195" t="s">
        <v>178</v>
      </c>
      <c r="E155" s="221">
        <v>2</v>
      </c>
      <c r="F155" s="216">
        <v>30130</v>
      </c>
      <c r="G155" s="216">
        <v>60260</v>
      </c>
      <c r="H155" s="221">
        <v>0</v>
      </c>
      <c r="I155" s="221">
        <v>0</v>
      </c>
      <c r="J155" s="210">
        <v>60260</v>
      </c>
    </row>
    <row r="156" spans="1:11" x14ac:dyDescent="0.2">
      <c r="A156" s="224"/>
      <c r="B156" s="218" t="s">
        <v>179</v>
      </c>
      <c r="C156" s="218" t="s">
        <v>180</v>
      </c>
      <c r="D156" s="195" t="s">
        <v>181</v>
      </c>
      <c r="E156" s="222"/>
      <c r="F156" s="217"/>
      <c r="G156" s="217"/>
      <c r="H156" s="222"/>
      <c r="I156" s="222"/>
      <c r="J156" s="211"/>
    </row>
    <row r="157" spans="1:11" x14ac:dyDescent="0.2">
      <c r="A157" s="224"/>
      <c r="B157" s="219"/>
      <c r="C157" s="219"/>
      <c r="D157" s="195" t="s">
        <v>220</v>
      </c>
      <c r="E157" s="197">
        <v>3</v>
      </c>
      <c r="F157" s="198">
        <v>27000</v>
      </c>
      <c r="G157" s="198">
        <v>81000</v>
      </c>
      <c r="H157" s="197">
        <v>0</v>
      </c>
      <c r="I157" s="197">
        <v>0</v>
      </c>
      <c r="J157" s="199">
        <v>81000</v>
      </c>
    </row>
    <row r="158" spans="1:11" x14ac:dyDescent="0.2">
      <c r="A158" s="224"/>
      <c r="B158" s="219"/>
      <c r="C158" s="219"/>
      <c r="D158" s="195" t="s">
        <v>182</v>
      </c>
      <c r="E158" s="197">
        <v>13</v>
      </c>
      <c r="F158" s="198">
        <v>14344</v>
      </c>
      <c r="G158" s="198">
        <v>186472</v>
      </c>
      <c r="H158" s="197">
        <v>0</v>
      </c>
      <c r="I158" s="197">
        <v>0</v>
      </c>
      <c r="J158" s="199">
        <v>186472</v>
      </c>
    </row>
    <row r="159" spans="1:11" x14ac:dyDescent="0.2">
      <c r="A159" s="224"/>
      <c r="B159" s="219"/>
      <c r="C159" s="219"/>
      <c r="D159" s="195" t="s">
        <v>183</v>
      </c>
      <c r="E159" s="197">
        <v>216</v>
      </c>
      <c r="F159" s="198">
        <v>6851</v>
      </c>
      <c r="G159" s="198">
        <v>1479816</v>
      </c>
      <c r="H159" s="197">
        <v>0</v>
      </c>
      <c r="I159" s="197">
        <v>0</v>
      </c>
      <c r="J159" s="199">
        <v>1479816</v>
      </c>
    </row>
    <row r="160" spans="1:11" x14ac:dyDescent="0.2">
      <c r="A160" s="224"/>
      <c r="B160" s="219"/>
      <c r="C160" s="220"/>
      <c r="D160" s="195" t="s">
        <v>184</v>
      </c>
      <c r="E160" s="197">
        <v>1</v>
      </c>
      <c r="F160" s="198">
        <v>10344</v>
      </c>
      <c r="G160" s="198">
        <v>10344</v>
      </c>
      <c r="H160" s="197">
        <v>0</v>
      </c>
      <c r="I160" s="197">
        <v>0</v>
      </c>
      <c r="J160" s="199">
        <v>10344</v>
      </c>
    </row>
    <row r="161" spans="1:10" x14ac:dyDescent="0.2">
      <c r="A161" s="224"/>
      <c r="B161" s="219"/>
      <c r="C161" s="218" t="s">
        <v>185</v>
      </c>
      <c r="D161" s="195" t="s">
        <v>186</v>
      </c>
      <c r="E161" s="197">
        <v>5</v>
      </c>
      <c r="F161" s="198">
        <v>28584</v>
      </c>
      <c r="G161" s="198">
        <v>142920</v>
      </c>
      <c r="H161" s="198">
        <v>2770</v>
      </c>
      <c r="I161" s="198">
        <v>13850</v>
      </c>
      <c r="J161" s="199">
        <v>129070</v>
      </c>
    </row>
    <row r="162" spans="1:10" x14ac:dyDescent="0.2">
      <c r="A162" s="224"/>
      <c r="B162" s="219"/>
      <c r="C162" s="219"/>
      <c r="D162" s="195" t="s">
        <v>187</v>
      </c>
      <c r="E162" s="197">
        <v>39</v>
      </c>
      <c r="F162" s="198">
        <v>15928</v>
      </c>
      <c r="G162" s="198">
        <v>621192</v>
      </c>
      <c r="H162" s="198">
        <v>2770</v>
      </c>
      <c r="I162" s="198">
        <v>108030</v>
      </c>
      <c r="J162" s="199">
        <v>513162</v>
      </c>
    </row>
    <row r="163" spans="1:10" x14ac:dyDescent="0.2">
      <c r="A163" s="224"/>
      <c r="B163" s="219"/>
      <c r="C163" s="219"/>
      <c r="D163" s="195" t="s">
        <v>193</v>
      </c>
      <c r="E163" s="197">
        <v>3</v>
      </c>
      <c r="F163" s="198">
        <v>21046</v>
      </c>
      <c r="G163" s="198">
        <v>63138</v>
      </c>
      <c r="H163" s="198">
        <v>2770</v>
      </c>
      <c r="I163" s="198">
        <v>8310</v>
      </c>
      <c r="J163" s="199">
        <v>54828</v>
      </c>
    </row>
    <row r="164" spans="1:10" x14ac:dyDescent="0.2">
      <c r="A164" s="224"/>
      <c r="B164" s="219"/>
      <c r="C164" s="219"/>
      <c r="D164" s="195" t="s">
        <v>188</v>
      </c>
      <c r="E164" s="197">
        <v>575</v>
      </c>
      <c r="F164" s="198">
        <v>8435</v>
      </c>
      <c r="G164" s="198">
        <v>4850125</v>
      </c>
      <c r="H164" s="198">
        <v>2770</v>
      </c>
      <c r="I164" s="198">
        <v>1592750</v>
      </c>
      <c r="J164" s="199">
        <v>3257375</v>
      </c>
    </row>
    <row r="165" spans="1:10" x14ac:dyDescent="0.2">
      <c r="A165" s="224"/>
      <c r="B165" s="219"/>
      <c r="C165" s="220"/>
      <c r="D165" s="195" t="s">
        <v>189</v>
      </c>
      <c r="E165" s="197">
        <v>9</v>
      </c>
      <c r="F165" s="198">
        <v>11928</v>
      </c>
      <c r="G165" s="198">
        <v>107352</v>
      </c>
      <c r="H165" s="198">
        <v>2770</v>
      </c>
      <c r="I165" s="198">
        <v>24930</v>
      </c>
      <c r="J165" s="199">
        <v>82422</v>
      </c>
    </row>
    <row r="166" spans="1:10" x14ac:dyDescent="0.2">
      <c r="A166" s="224"/>
      <c r="B166" s="219"/>
      <c r="C166" s="218" t="s">
        <v>191</v>
      </c>
      <c r="D166" s="195" t="s">
        <v>192</v>
      </c>
      <c r="E166" s="197">
        <v>123</v>
      </c>
      <c r="F166" s="198">
        <v>31084</v>
      </c>
      <c r="G166" s="198">
        <v>3823332</v>
      </c>
      <c r="H166" s="198">
        <v>2140</v>
      </c>
      <c r="I166" s="198">
        <v>263220</v>
      </c>
      <c r="J166" s="199">
        <v>3560112</v>
      </c>
    </row>
    <row r="167" spans="1:10" x14ac:dyDescent="0.2">
      <c r="A167" s="224"/>
      <c r="B167" s="219"/>
      <c r="C167" s="219"/>
      <c r="D167" s="195" t="s">
        <v>186</v>
      </c>
      <c r="E167" s="198">
        <v>1702</v>
      </c>
      <c r="F167" s="198">
        <v>27954</v>
      </c>
      <c r="G167" s="198">
        <v>47577708</v>
      </c>
      <c r="H167" s="198">
        <v>2140</v>
      </c>
      <c r="I167" s="198">
        <v>3642280</v>
      </c>
      <c r="J167" s="199">
        <v>43935428</v>
      </c>
    </row>
    <row r="168" spans="1:10" x14ac:dyDescent="0.2">
      <c r="A168" s="224"/>
      <c r="B168" s="219"/>
      <c r="C168" s="219"/>
      <c r="D168" s="195" t="s">
        <v>187</v>
      </c>
      <c r="E168" s="198">
        <v>6747</v>
      </c>
      <c r="F168" s="198">
        <v>15298</v>
      </c>
      <c r="G168" s="198">
        <v>103215606</v>
      </c>
      <c r="H168" s="198">
        <v>2140</v>
      </c>
      <c r="I168" s="198">
        <v>14438580</v>
      </c>
      <c r="J168" s="199">
        <v>88777026</v>
      </c>
    </row>
    <row r="169" spans="1:10" x14ac:dyDescent="0.2">
      <c r="A169" s="224"/>
      <c r="B169" s="219"/>
      <c r="C169" s="219"/>
      <c r="D169" s="195" t="s">
        <v>193</v>
      </c>
      <c r="E169" s="197">
        <v>373</v>
      </c>
      <c r="F169" s="198">
        <v>20416</v>
      </c>
      <c r="G169" s="198">
        <v>7615168</v>
      </c>
      <c r="H169" s="198">
        <v>2140</v>
      </c>
      <c r="I169" s="198">
        <v>798220</v>
      </c>
      <c r="J169" s="199">
        <v>6816948</v>
      </c>
    </row>
    <row r="170" spans="1:10" x14ac:dyDescent="0.2">
      <c r="A170" s="224"/>
      <c r="B170" s="219"/>
      <c r="C170" s="219"/>
      <c r="D170" s="195" t="s">
        <v>188</v>
      </c>
      <c r="E170" s="198">
        <v>16691</v>
      </c>
      <c r="F170" s="198">
        <v>7805</v>
      </c>
      <c r="G170" s="198">
        <v>130273255</v>
      </c>
      <c r="H170" s="198">
        <v>2140</v>
      </c>
      <c r="I170" s="198">
        <v>35718740</v>
      </c>
      <c r="J170" s="199">
        <v>94554515</v>
      </c>
    </row>
    <row r="171" spans="1:10" x14ac:dyDescent="0.2">
      <c r="A171" s="224"/>
      <c r="B171" s="220"/>
      <c r="C171" s="220"/>
      <c r="D171" s="195" t="s">
        <v>189</v>
      </c>
      <c r="E171" s="198">
        <v>2254</v>
      </c>
      <c r="F171" s="198">
        <v>11298</v>
      </c>
      <c r="G171" s="198">
        <v>25465692</v>
      </c>
      <c r="H171" s="198">
        <v>2140</v>
      </c>
      <c r="I171" s="198">
        <v>4823560</v>
      </c>
      <c r="J171" s="199">
        <v>20642132</v>
      </c>
    </row>
    <row r="172" spans="1:10" x14ac:dyDescent="0.2">
      <c r="A172" s="224"/>
      <c r="B172" s="218" t="s">
        <v>194</v>
      </c>
      <c r="C172" s="218"/>
      <c r="D172" s="195" t="s">
        <v>195</v>
      </c>
      <c r="E172" s="197">
        <v>85</v>
      </c>
      <c r="F172" s="198">
        <v>21290</v>
      </c>
      <c r="G172" s="198">
        <v>1809650</v>
      </c>
      <c r="H172" s="198">
        <v>3465</v>
      </c>
      <c r="I172" s="198">
        <v>294525</v>
      </c>
      <c r="J172" s="199">
        <v>1515125</v>
      </c>
    </row>
    <row r="173" spans="1:10" x14ac:dyDescent="0.2">
      <c r="A173" s="224"/>
      <c r="B173" s="220"/>
      <c r="C173" s="220"/>
      <c r="D173" s="195" t="s">
        <v>196</v>
      </c>
      <c r="E173" s="197">
        <v>802</v>
      </c>
      <c r="F173" s="198">
        <v>18337</v>
      </c>
      <c r="G173" s="198">
        <v>14706274</v>
      </c>
      <c r="H173" s="198">
        <v>3465</v>
      </c>
      <c r="I173" s="198">
        <v>2778930</v>
      </c>
      <c r="J173" s="199">
        <v>11927344</v>
      </c>
    </row>
    <row r="174" spans="1:10" x14ac:dyDescent="0.2">
      <c r="A174" s="224"/>
      <c r="B174" s="218" t="s">
        <v>197</v>
      </c>
      <c r="C174" s="218" t="s">
        <v>180</v>
      </c>
      <c r="D174" s="195" t="s">
        <v>198</v>
      </c>
      <c r="E174" s="197">
        <v>4</v>
      </c>
      <c r="F174" s="198">
        <v>33449</v>
      </c>
      <c r="G174" s="198">
        <v>133796</v>
      </c>
      <c r="H174" s="197">
        <v>0</v>
      </c>
      <c r="I174" s="197">
        <v>0</v>
      </c>
      <c r="J174" s="199">
        <v>133796</v>
      </c>
    </row>
    <row r="175" spans="1:10" x14ac:dyDescent="0.2">
      <c r="A175" s="224"/>
      <c r="B175" s="219"/>
      <c r="C175" s="219"/>
      <c r="D175" s="195" t="s">
        <v>199</v>
      </c>
      <c r="E175" s="197">
        <v>118</v>
      </c>
      <c r="F175" s="198">
        <v>24865</v>
      </c>
      <c r="G175" s="198">
        <v>2934070</v>
      </c>
      <c r="H175" s="197">
        <v>0</v>
      </c>
      <c r="I175" s="197">
        <v>0</v>
      </c>
      <c r="J175" s="199">
        <v>2934070</v>
      </c>
    </row>
    <row r="176" spans="1:10" x14ac:dyDescent="0.2">
      <c r="A176" s="224"/>
      <c r="B176" s="219"/>
      <c r="C176" s="220"/>
      <c r="D176" s="195" t="s">
        <v>200</v>
      </c>
      <c r="E176" s="197">
        <v>6</v>
      </c>
      <c r="F176" s="198">
        <v>6198</v>
      </c>
      <c r="G176" s="198">
        <v>37188</v>
      </c>
      <c r="H176" s="197">
        <v>0</v>
      </c>
      <c r="I176" s="197">
        <v>0</v>
      </c>
      <c r="J176" s="199">
        <v>37188</v>
      </c>
    </row>
    <row r="177" spans="1:10" x14ac:dyDescent="0.2">
      <c r="A177" s="224"/>
      <c r="B177" s="219"/>
      <c r="C177" s="218" t="s">
        <v>185</v>
      </c>
      <c r="D177" s="195" t="s">
        <v>201</v>
      </c>
      <c r="E177" s="197">
        <v>16</v>
      </c>
      <c r="F177" s="198">
        <v>7059</v>
      </c>
      <c r="G177" s="198">
        <v>112944</v>
      </c>
      <c r="H177" s="198">
        <v>1584</v>
      </c>
      <c r="I177" s="198">
        <v>25344</v>
      </c>
      <c r="J177" s="199">
        <v>87600</v>
      </c>
    </row>
    <row r="178" spans="1:10" x14ac:dyDescent="0.2">
      <c r="A178" s="224"/>
      <c r="B178" s="219"/>
      <c r="C178" s="219"/>
      <c r="D178" s="195" t="s">
        <v>208</v>
      </c>
      <c r="E178" s="197">
        <v>32</v>
      </c>
      <c r="F178" s="198">
        <v>21094</v>
      </c>
      <c r="G178" s="198">
        <v>675008</v>
      </c>
      <c r="H178" s="198">
        <v>1584</v>
      </c>
      <c r="I178" s="198">
        <v>50688</v>
      </c>
      <c r="J178" s="199">
        <v>624320</v>
      </c>
    </row>
    <row r="179" spans="1:10" x14ac:dyDescent="0.2">
      <c r="A179" s="224"/>
      <c r="B179" s="219"/>
      <c r="C179" s="219"/>
      <c r="D179" s="195" t="s">
        <v>209</v>
      </c>
      <c r="E179" s="197">
        <v>10</v>
      </c>
      <c r="F179" s="198">
        <v>13778</v>
      </c>
      <c r="G179" s="198">
        <v>137780</v>
      </c>
      <c r="H179" s="198">
        <v>1584</v>
      </c>
      <c r="I179" s="198">
        <v>15840</v>
      </c>
      <c r="J179" s="199">
        <v>121940</v>
      </c>
    </row>
    <row r="180" spans="1:10" x14ac:dyDescent="0.2">
      <c r="A180" s="224"/>
      <c r="B180" s="219"/>
      <c r="C180" s="219"/>
      <c r="D180" s="195" t="s">
        <v>203</v>
      </c>
      <c r="E180" s="197">
        <v>2</v>
      </c>
      <c r="F180" s="198">
        <v>6950</v>
      </c>
      <c r="G180" s="198">
        <v>13900</v>
      </c>
      <c r="H180" s="198">
        <v>1584</v>
      </c>
      <c r="I180" s="198">
        <v>3168</v>
      </c>
      <c r="J180" s="199">
        <v>10732</v>
      </c>
    </row>
    <row r="181" spans="1:10" x14ac:dyDescent="0.2">
      <c r="A181" s="224"/>
      <c r="B181" s="219"/>
      <c r="C181" s="219"/>
      <c r="D181" s="195" t="s">
        <v>210</v>
      </c>
      <c r="E181" s="197">
        <v>2</v>
      </c>
      <c r="F181" s="198">
        <v>3048</v>
      </c>
      <c r="G181" s="198">
        <v>6096</v>
      </c>
      <c r="H181" s="198">
        <v>1584</v>
      </c>
      <c r="I181" s="198">
        <v>3168</v>
      </c>
      <c r="J181" s="199">
        <v>2928</v>
      </c>
    </row>
    <row r="182" spans="1:10" x14ac:dyDescent="0.2">
      <c r="A182" s="224"/>
      <c r="B182" s="219"/>
      <c r="C182" s="219"/>
      <c r="D182" s="195" t="s">
        <v>204</v>
      </c>
      <c r="E182" s="197">
        <v>73</v>
      </c>
      <c r="F182" s="198">
        <v>35033</v>
      </c>
      <c r="G182" s="198">
        <v>2557409</v>
      </c>
      <c r="H182" s="198">
        <v>1584</v>
      </c>
      <c r="I182" s="198">
        <v>115632</v>
      </c>
      <c r="J182" s="199">
        <v>2441777</v>
      </c>
    </row>
    <row r="183" spans="1:10" x14ac:dyDescent="0.2">
      <c r="A183" s="224"/>
      <c r="B183" s="219"/>
      <c r="C183" s="219"/>
      <c r="D183" s="195" t="s">
        <v>206</v>
      </c>
      <c r="E183" s="197">
        <v>2</v>
      </c>
      <c r="F183" s="198">
        <v>5561</v>
      </c>
      <c r="G183" s="198">
        <v>11122</v>
      </c>
      <c r="H183" s="198">
        <v>1584</v>
      </c>
      <c r="I183" s="198">
        <v>3168</v>
      </c>
      <c r="J183" s="199">
        <v>7954</v>
      </c>
    </row>
    <row r="184" spans="1:10" x14ac:dyDescent="0.2">
      <c r="A184" s="224"/>
      <c r="B184" s="219"/>
      <c r="C184" s="220"/>
      <c r="D184" s="195" t="s">
        <v>207</v>
      </c>
      <c r="E184" s="197">
        <v>7</v>
      </c>
      <c r="F184" s="198">
        <v>7782</v>
      </c>
      <c r="G184" s="198">
        <v>54474</v>
      </c>
      <c r="H184" s="198">
        <v>1584</v>
      </c>
      <c r="I184" s="198">
        <v>11088</v>
      </c>
      <c r="J184" s="199">
        <v>43386</v>
      </c>
    </row>
    <row r="185" spans="1:10" x14ac:dyDescent="0.2">
      <c r="A185" s="224"/>
      <c r="B185" s="219"/>
      <c r="C185" s="195" t="s">
        <v>190</v>
      </c>
      <c r="D185" s="195" t="s">
        <v>206</v>
      </c>
      <c r="E185" s="197">
        <v>22</v>
      </c>
      <c r="F185" s="198">
        <v>5280</v>
      </c>
      <c r="G185" s="198">
        <v>116162</v>
      </c>
      <c r="H185" s="198">
        <v>1338</v>
      </c>
      <c r="I185" s="198">
        <v>29436</v>
      </c>
      <c r="J185" s="199">
        <v>86726</v>
      </c>
    </row>
    <row r="186" spans="1:10" x14ac:dyDescent="0.2">
      <c r="A186" s="224"/>
      <c r="B186" s="219"/>
      <c r="C186" s="218" t="s">
        <v>191</v>
      </c>
      <c r="D186" s="195" t="s">
        <v>201</v>
      </c>
      <c r="E186" s="197">
        <v>94</v>
      </c>
      <c r="F186" s="198">
        <v>6429</v>
      </c>
      <c r="G186" s="198">
        <v>604326</v>
      </c>
      <c r="H186" s="197">
        <v>954</v>
      </c>
      <c r="I186" s="198">
        <v>89676</v>
      </c>
      <c r="J186" s="199">
        <v>514650</v>
      </c>
    </row>
    <row r="187" spans="1:10" x14ac:dyDescent="0.2">
      <c r="A187" s="224"/>
      <c r="B187" s="219"/>
      <c r="C187" s="219"/>
      <c r="D187" s="195" t="s">
        <v>214</v>
      </c>
      <c r="E187" s="197">
        <v>4</v>
      </c>
      <c r="F187" s="198">
        <v>33634</v>
      </c>
      <c r="G187" s="198">
        <v>134536</v>
      </c>
      <c r="H187" s="197">
        <v>954</v>
      </c>
      <c r="I187" s="198">
        <v>3816</v>
      </c>
      <c r="J187" s="199">
        <v>130720</v>
      </c>
    </row>
    <row r="188" spans="1:10" x14ac:dyDescent="0.2">
      <c r="A188" s="224"/>
      <c r="B188" s="219"/>
      <c r="C188" s="219"/>
      <c r="D188" s="195" t="s">
        <v>208</v>
      </c>
      <c r="E188" s="198">
        <v>1679</v>
      </c>
      <c r="F188" s="198">
        <v>20464</v>
      </c>
      <c r="G188" s="198">
        <v>34359056</v>
      </c>
      <c r="H188" s="197">
        <v>954</v>
      </c>
      <c r="I188" s="198">
        <v>1601766</v>
      </c>
      <c r="J188" s="199">
        <v>32757290</v>
      </c>
    </row>
    <row r="189" spans="1:10" x14ac:dyDescent="0.2">
      <c r="A189" s="224"/>
      <c r="B189" s="219"/>
      <c r="C189" s="219"/>
      <c r="D189" s="195" t="s">
        <v>209</v>
      </c>
      <c r="E189" s="198">
        <v>2118</v>
      </c>
      <c r="F189" s="198">
        <v>13148</v>
      </c>
      <c r="G189" s="198">
        <v>27847464</v>
      </c>
      <c r="H189" s="197">
        <v>954</v>
      </c>
      <c r="I189" s="198">
        <v>2020572</v>
      </c>
      <c r="J189" s="199">
        <v>25826892</v>
      </c>
    </row>
    <row r="190" spans="1:10" x14ac:dyDescent="0.2">
      <c r="A190" s="224"/>
      <c r="B190" s="219"/>
      <c r="C190" s="219"/>
      <c r="D190" s="195" t="s">
        <v>202</v>
      </c>
      <c r="E190" s="197">
        <v>563</v>
      </c>
      <c r="F190" s="198">
        <v>9246</v>
      </c>
      <c r="G190" s="198">
        <v>5205498</v>
      </c>
      <c r="H190" s="197">
        <v>954</v>
      </c>
      <c r="I190" s="198">
        <v>537102</v>
      </c>
      <c r="J190" s="199">
        <v>4668396</v>
      </c>
    </row>
    <row r="191" spans="1:10" x14ac:dyDescent="0.2">
      <c r="A191" s="224"/>
      <c r="B191" s="219"/>
      <c r="C191" s="219"/>
      <c r="D191" s="195" t="s">
        <v>203</v>
      </c>
      <c r="E191" s="197">
        <v>216</v>
      </c>
      <c r="F191" s="198">
        <v>6320</v>
      </c>
      <c r="G191" s="198">
        <v>1365120</v>
      </c>
      <c r="H191" s="197">
        <v>954</v>
      </c>
      <c r="I191" s="198">
        <v>206064</v>
      </c>
      <c r="J191" s="199">
        <v>1159056</v>
      </c>
    </row>
    <row r="192" spans="1:10" x14ac:dyDescent="0.2">
      <c r="A192" s="224"/>
      <c r="B192" s="219"/>
      <c r="C192" s="219"/>
      <c r="D192" s="195" t="s">
        <v>219</v>
      </c>
      <c r="E192" s="197">
        <v>1</v>
      </c>
      <c r="F192" s="198">
        <v>3881</v>
      </c>
      <c r="G192" s="198">
        <v>3881</v>
      </c>
      <c r="H192" s="197">
        <v>954</v>
      </c>
      <c r="I192" s="197">
        <v>954</v>
      </c>
      <c r="J192" s="199">
        <v>2927</v>
      </c>
    </row>
    <row r="193" spans="1:11" x14ac:dyDescent="0.2">
      <c r="A193" s="224"/>
      <c r="B193" s="219"/>
      <c r="C193" s="219"/>
      <c r="D193" s="195" t="s">
        <v>210</v>
      </c>
      <c r="E193" s="197">
        <v>230</v>
      </c>
      <c r="F193" s="198">
        <v>2418</v>
      </c>
      <c r="G193" s="198">
        <v>556140</v>
      </c>
      <c r="H193" s="197">
        <v>954</v>
      </c>
      <c r="I193" s="198">
        <v>219420</v>
      </c>
      <c r="J193" s="199">
        <v>336720</v>
      </c>
    </row>
    <row r="194" spans="1:11" x14ac:dyDescent="0.2">
      <c r="A194" s="224"/>
      <c r="B194" s="219"/>
      <c r="C194" s="219"/>
      <c r="D194" s="195" t="s">
        <v>204</v>
      </c>
      <c r="E194" s="198">
        <v>3289</v>
      </c>
      <c r="F194" s="198">
        <v>34403</v>
      </c>
      <c r="G194" s="198">
        <v>113151467</v>
      </c>
      <c r="H194" s="197">
        <v>954</v>
      </c>
      <c r="I194" s="198">
        <v>3137706</v>
      </c>
      <c r="J194" s="199">
        <v>110013761</v>
      </c>
    </row>
    <row r="195" spans="1:11" x14ac:dyDescent="0.2">
      <c r="A195" s="224"/>
      <c r="B195" s="219"/>
      <c r="C195" s="219"/>
      <c r="D195" s="195" t="s">
        <v>205</v>
      </c>
      <c r="E195" s="197">
        <v>160</v>
      </c>
      <c r="F195" s="198">
        <v>25819</v>
      </c>
      <c r="G195" s="198">
        <v>4131040</v>
      </c>
      <c r="H195" s="197">
        <v>954</v>
      </c>
      <c r="I195" s="198">
        <v>152640</v>
      </c>
      <c r="J195" s="199">
        <v>3978400</v>
      </c>
    </row>
    <row r="196" spans="1:11" x14ac:dyDescent="0.2">
      <c r="A196" s="224"/>
      <c r="B196" s="219"/>
      <c r="C196" s="219"/>
      <c r="D196" s="195" t="s">
        <v>206</v>
      </c>
      <c r="E196" s="197">
        <v>38</v>
      </c>
      <c r="F196" s="198">
        <v>4931</v>
      </c>
      <c r="G196" s="198">
        <v>187378</v>
      </c>
      <c r="H196" s="197">
        <v>954</v>
      </c>
      <c r="I196" s="198">
        <v>36252</v>
      </c>
      <c r="J196" s="199">
        <v>151126</v>
      </c>
    </row>
    <row r="197" spans="1:11" x14ac:dyDescent="0.2">
      <c r="A197" s="225"/>
      <c r="B197" s="220"/>
      <c r="C197" s="220"/>
      <c r="D197" s="195" t="s">
        <v>207</v>
      </c>
      <c r="E197" s="198">
        <v>1309</v>
      </c>
      <c r="F197" s="198">
        <v>7152</v>
      </c>
      <c r="G197" s="198">
        <v>9361968</v>
      </c>
      <c r="H197" s="197">
        <v>954</v>
      </c>
      <c r="I197" s="198">
        <v>1248786</v>
      </c>
      <c r="J197" s="199">
        <v>8113182</v>
      </c>
    </row>
    <row r="198" spans="1:11" ht="15.75" customHeight="1" x14ac:dyDescent="0.2">
      <c r="A198" s="223" t="s">
        <v>9</v>
      </c>
      <c r="B198" s="226" t="s">
        <v>110</v>
      </c>
      <c r="C198" s="227"/>
      <c r="D198" s="228"/>
      <c r="E198" s="198">
        <v>10623</v>
      </c>
      <c r="F198" s="198"/>
      <c r="G198" s="198">
        <v>144905311</v>
      </c>
      <c r="H198" s="198"/>
      <c r="I198" s="198">
        <v>18855994</v>
      </c>
      <c r="J198" s="199">
        <v>126049317</v>
      </c>
      <c r="K198" s="196"/>
    </row>
    <row r="199" spans="1:11" x14ac:dyDescent="0.2">
      <c r="A199" s="224"/>
      <c r="B199" s="195" t="s">
        <v>176</v>
      </c>
      <c r="C199" s="195" t="s">
        <v>177</v>
      </c>
      <c r="D199" s="195" t="s">
        <v>178</v>
      </c>
      <c r="E199" s="221">
        <v>1</v>
      </c>
      <c r="F199" s="216">
        <v>27000</v>
      </c>
      <c r="G199" s="216">
        <v>27000</v>
      </c>
      <c r="H199" s="221">
        <v>0</v>
      </c>
      <c r="I199" s="221">
        <v>0</v>
      </c>
      <c r="J199" s="210">
        <v>27000</v>
      </c>
    </row>
    <row r="200" spans="1:11" x14ac:dyDescent="0.2">
      <c r="A200" s="224"/>
      <c r="B200" s="218" t="s">
        <v>179</v>
      </c>
      <c r="C200" s="218" t="s">
        <v>180</v>
      </c>
      <c r="D200" s="195" t="s">
        <v>220</v>
      </c>
      <c r="E200" s="222"/>
      <c r="F200" s="217"/>
      <c r="G200" s="217"/>
      <c r="H200" s="222"/>
      <c r="I200" s="222"/>
      <c r="J200" s="211"/>
    </row>
    <row r="201" spans="1:11" x14ac:dyDescent="0.2">
      <c r="A201" s="224"/>
      <c r="B201" s="219"/>
      <c r="C201" s="219"/>
      <c r="D201" s="195" t="s">
        <v>182</v>
      </c>
      <c r="E201" s="197">
        <v>2</v>
      </c>
      <c r="F201" s="198">
        <v>14344</v>
      </c>
      <c r="G201" s="198">
        <v>28688</v>
      </c>
      <c r="H201" s="197">
        <v>0</v>
      </c>
      <c r="I201" s="197">
        <v>0</v>
      </c>
      <c r="J201" s="199">
        <v>28688</v>
      </c>
    </row>
    <row r="202" spans="1:11" x14ac:dyDescent="0.2">
      <c r="A202" s="224"/>
      <c r="B202" s="219"/>
      <c r="C202" s="219"/>
      <c r="D202" s="195" t="s">
        <v>183</v>
      </c>
      <c r="E202" s="197">
        <v>731</v>
      </c>
      <c r="F202" s="198">
        <v>6851</v>
      </c>
      <c r="G202" s="198">
        <v>5008081</v>
      </c>
      <c r="H202" s="197">
        <v>0</v>
      </c>
      <c r="I202" s="197">
        <v>0</v>
      </c>
      <c r="J202" s="199">
        <v>5008081</v>
      </c>
    </row>
    <row r="203" spans="1:11" x14ac:dyDescent="0.2">
      <c r="A203" s="224"/>
      <c r="B203" s="219"/>
      <c r="C203" s="220"/>
      <c r="D203" s="195" t="s">
        <v>184</v>
      </c>
      <c r="E203" s="197">
        <v>3</v>
      </c>
      <c r="F203" s="198">
        <v>10344</v>
      </c>
      <c r="G203" s="198">
        <v>31032</v>
      </c>
      <c r="H203" s="197">
        <v>0</v>
      </c>
      <c r="I203" s="197">
        <v>0</v>
      </c>
      <c r="J203" s="199">
        <v>31032</v>
      </c>
    </row>
    <row r="204" spans="1:11" x14ac:dyDescent="0.2">
      <c r="A204" s="224"/>
      <c r="B204" s="219"/>
      <c r="C204" s="218" t="s">
        <v>185</v>
      </c>
      <c r="D204" s="195" t="s">
        <v>187</v>
      </c>
      <c r="E204" s="197">
        <v>1</v>
      </c>
      <c r="F204" s="198">
        <v>15928</v>
      </c>
      <c r="G204" s="198">
        <v>15928</v>
      </c>
      <c r="H204" s="198">
        <v>2770</v>
      </c>
      <c r="I204" s="198">
        <v>2770</v>
      </c>
      <c r="J204" s="199">
        <v>13158</v>
      </c>
    </row>
    <row r="205" spans="1:11" x14ac:dyDescent="0.2">
      <c r="A205" s="224"/>
      <c r="B205" s="219"/>
      <c r="C205" s="219"/>
      <c r="D205" s="195" t="s">
        <v>188</v>
      </c>
      <c r="E205" s="197">
        <v>119</v>
      </c>
      <c r="F205" s="198">
        <v>8435</v>
      </c>
      <c r="G205" s="198">
        <v>1003765</v>
      </c>
      <c r="H205" s="198">
        <v>2770</v>
      </c>
      <c r="I205" s="198">
        <v>329630</v>
      </c>
      <c r="J205" s="199">
        <v>674135</v>
      </c>
    </row>
    <row r="206" spans="1:11" x14ac:dyDescent="0.2">
      <c r="A206" s="224"/>
      <c r="B206" s="219"/>
      <c r="C206" s="220"/>
      <c r="D206" s="195" t="s">
        <v>189</v>
      </c>
      <c r="E206" s="197">
        <v>2</v>
      </c>
      <c r="F206" s="198">
        <v>11928</v>
      </c>
      <c r="G206" s="198">
        <v>23856</v>
      </c>
      <c r="H206" s="198">
        <v>2770</v>
      </c>
      <c r="I206" s="198">
        <v>5540</v>
      </c>
      <c r="J206" s="199">
        <v>18316</v>
      </c>
    </row>
    <row r="207" spans="1:11" x14ac:dyDescent="0.2">
      <c r="A207" s="224"/>
      <c r="B207" s="219"/>
      <c r="C207" s="218" t="s">
        <v>191</v>
      </c>
      <c r="D207" s="195" t="s">
        <v>186</v>
      </c>
      <c r="E207" s="197">
        <v>596</v>
      </c>
      <c r="F207" s="198">
        <v>27954</v>
      </c>
      <c r="G207" s="198">
        <v>16660584</v>
      </c>
      <c r="H207" s="198">
        <v>2140</v>
      </c>
      <c r="I207" s="198">
        <v>1275440</v>
      </c>
      <c r="J207" s="199">
        <v>15385144</v>
      </c>
    </row>
    <row r="208" spans="1:11" x14ac:dyDescent="0.2">
      <c r="A208" s="224"/>
      <c r="B208" s="219"/>
      <c r="C208" s="219"/>
      <c r="D208" s="195" t="s">
        <v>187</v>
      </c>
      <c r="E208" s="198">
        <v>1350</v>
      </c>
      <c r="F208" s="198">
        <v>15298</v>
      </c>
      <c r="G208" s="198">
        <v>20652300</v>
      </c>
      <c r="H208" s="198">
        <v>2140</v>
      </c>
      <c r="I208" s="198">
        <v>2889000</v>
      </c>
      <c r="J208" s="199">
        <v>17763300</v>
      </c>
    </row>
    <row r="209" spans="1:11" x14ac:dyDescent="0.2">
      <c r="A209" s="224"/>
      <c r="B209" s="219"/>
      <c r="C209" s="219"/>
      <c r="D209" s="195" t="s">
        <v>193</v>
      </c>
      <c r="E209" s="197">
        <v>47</v>
      </c>
      <c r="F209" s="198">
        <v>20416</v>
      </c>
      <c r="G209" s="198">
        <v>959552</v>
      </c>
      <c r="H209" s="198">
        <v>2140</v>
      </c>
      <c r="I209" s="198">
        <v>100580</v>
      </c>
      <c r="J209" s="199">
        <v>858972</v>
      </c>
    </row>
    <row r="210" spans="1:11" x14ac:dyDescent="0.2">
      <c r="A210" s="224"/>
      <c r="B210" s="219"/>
      <c r="C210" s="219"/>
      <c r="D210" s="195" t="s">
        <v>188</v>
      </c>
      <c r="E210" s="198">
        <v>4660</v>
      </c>
      <c r="F210" s="198">
        <v>7805</v>
      </c>
      <c r="G210" s="198">
        <v>36371300</v>
      </c>
      <c r="H210" s="198">
        <v>2140</v>
      </c>
      <c r="I210" s="198">
        <v>9972400</v>
      </c>
      <c r="J210" s="199">
        <v>26398900</v>
      </c>
    </row>
    <row r="211" spans="1:11" x14ac:dyDescent="0.2">
      <c r="A211" s="224"/>
      <c r="B211" s="220"/>
      <c r="C211" s="220"/>
      <c r="D211" s="195" t="s">
        <v>189</v>
      </c>
      <c r="E211" s="198">
        <v>1087</v>
      </c>
      <c r="F211" s="198">
        <v>11298</v>
      </c>
      <c r="G211" s="198">
        <v>12280926</v>
      </c>
      <c r="H211" s="198">
        <v>2140</v>
      </c>
      <c r="I211" s="198">
        <v>2326180</v>
      </c>
      <c r="J211" s="199">
        <v>9954746</v>
      </c>
    </row>
    <row r="212" spans="1:11" x14ac:dyDescent="0.2">
      <c r="A212" s="224"/>
      <c r="B212" s="195" t="s">
        <v>211</v>
      </c>
      <c r="C212" s="195" t="s">
        <v>191</v>
      </c>
      <c r="D212" s="195" t="s">
        <v>212</v>
      </c>
      <c r="E212" s="197">
        <v>1</v>
      </c>
      <c r="F212" s="198">
        <v>8292</v>
      </c>
      <c r="G212" s="198">
        <v>8292</v>
      </c>
      <c r="H212" s="198">
        <v>1592</v>
      </c>
      <c r="I212" s="198">
        <v>1592</v>
      </c>
      <c r="J212" s="199">
        <v>6700</v>
      </c>
    </row>
    <row r="213" spans="1:11" x14ac:dyDescent="0.2">
      <c r="A213" s="224"/>
      <c r="B213" s="218" t="s">
        <v>197</v>
      </c>
      <c r="C213" s="195" t="s">
        <v>180</v>
      </c>
      <c r="D213" s="195" t="s">
        <v>198</v>
      </c>
      <c r="E213" s="197">
        <v>4</v>
      </c>
      <c r="F213" s="198">
        <v>33449</v>
      </c>
      <c r="G213" s="198">
        <v>133796</v>
      </c>
      <c r="H213" s="197">
        <v>0</v>
      </c>
      <c r="I213" s="197">
        <v>0</v>
      </c>
      <c r="J213" s="199">
        <v>133796</v>
      </c>
    </row>
    <row r="214" spans="1:11" x14ac:dyDescent="0.2">
      <c r="A214" s="224"/>
      <c r="B214" s="219"/>
      <c r="C214" s="218" t="s">
        <v>185</v>
      </c>
      <c r="D214" s="195" t="s">
        <v>201</v>
      </c>
      <c r="E214" s="197">
        <v>7</v>
      </c>
      <c r="F214" s="198">
        <v>7059</v>
      </c>
      <c r="G214" s="198">
        <v>49413</v>
      </c>
      <c r="H214" s="198">
        <v>1584</v>
      </c>
      <c r="I214" s="198">
        <v>11088</v>
      </c>
      <c r="J214" s="199">
        <v>38325</v>
      </c>
    </row>
    <row r="215" spans="1:11" x14ac:dyDescent="0.2">
      <c r="A215" s="224"/>
      <c r="B215" s="219"/>
      <c r="C215" s="219"/>
      <c r="D215" s="195" t="s">
        <v>208</v>
      </c>
      <c r="E215" s="197">
        <v>1</v>
      </c>
      <c r="F215" s="198">
        <v>21094</v>
      </c>
      <c r="G215" s="198">
        <v>21094</v>
      </c>
      <c r="H215" s="198">
        <v>1584</v>
      </c>
      <c r="I215" s="198">
        <v>1584</v>
      </c>
      <c r="J215" s="199">
        <v>19510</v>
      </c>
    </row>
    <row r="216" spans="1:11" x14ac:dyDescent="0.2">
      <c r="A216" s="224"/>
      <c r="B216" s="219"/>
      <c r="C216" s="220"/>
      <c r="D216" s="195" t="s">
        <v>204</v>
      </c>
      <c r="E216" s="197">
        <v>32</v>
      </c>
      <c r="F216" s="198">
        <v>35033</v>
      </c>
      <c r="G216" s="198">
        <v>1121056</v>
      </c>
      <c r="H216" s="198">
        <v>1584</v>
      </c>
      <c r="I216" s="198">
        <v>50688</v>
      </c>
      <c r="J216" s="199">
        <v>1070368</v>
      </c>
    </row>
    <row r="217" spans="1:11" x14ac:dyDescent="0.2">
      <c r="A217" s="224"/>
      <c r="B217" s="219"/>
      <c r="C217" s="195" t="s">
        <v>190</v>
      </c>
      <c r="D217" s="195" t="s">
        <v>207</v>
      </c>
      <c r="E217" s="197">
        <v>4</v>
      </c>
      <c r="F217" s="198">
        <v>7152</v>
      </c>
      <c r="G217" s="198">
        <v>28608</v>
      </c>
      <c r="H217" s="198">
        <v>1338</v>
      </c>
      <c r="I217" s="198">
        <v>5352</v>
      </c>
      <c r="J217" s="199">
        <v>23256</v>
      </c>
    </row>
    <row r="218" spans="1:11" x14ac:dyDescent="0.2">
      <c r="A218" s="224"/>
      <c r="B218" s="219"/>
      <c r="C218" s="218" t="s">
        <v>191</v>
      </c>
      <c r="D218" s="195" t="s">
        <v>201</v>
      </c>
      <c r="E218" s="197">
        <v>338</v>
      </c>
      <c r="F218" s="198">
        <v>6429</v>
      </c>
      <c r="G218" s="198">
        <v>2173002</v>
      </c>
      <c r="H218" s="197">
        <v>954</v>
      </c>
      <c r="I218" s="198">
        <v>322452</v>
      </c>
      <c r="J218" s="199">
        <v>1850550</v>
      </c>
    </row>
    <row r="219" spans="1:11" x14ac:dyDescent="0.2">
      <c r="A219" s="224"/>
      <c r="B219" s="219"/>
      <c r="C219" s="219"/>
      <c r="D219" s="195" t="s">
        <v>214</v>
      </c>
      <c r="E219" s="197">
        <v>14</v>
      </c>
      <c r="F219" s="198">
        <v>33634</v>
      </c>
      <c r="G219" s="198">
        <v>470876</v>
      </c>
      <c r="H219" s="197">
        <v>954</v>
      </c>
      <c r="I219" s="198">
        <v>13356</v>
      </c>
      <c r="J219" s="199">
        <v>457520</v>
      </c>
    </row>
    <row r="220" spans="1:11" x14ac:dyDescent="0.2">
      <c r="A220" s="224"/>
      <c r="B220" s="219"/>
      <c r="C220" s="219"/>
      <c r="D220" s="195" t="s">
        <v>208</v>
      </c>
      <c r="E220" s="197">
        <v>548</v>
      </c>
      <c r="F220" s="198">
        <v>20464</v>
      </c>
      <c r="G220" s="198">
        <v>11214272</v>
      </c>
      <c r="H220" s="197">
        <v>954</v>
      </c>
      <c r="I220" s="198">
        <v>522792</v>
      </c>
      <c r="J220" s="199">
        <v>10691480</v>
      </c>
    </row>
    <row r="221" spans="1:11" x14ac:dyDescent="0.2">
      <c r="A221" s="224"/>
      <c r="B221" s="219"/>
      <c r="C221" s="219"/>
      <c r="D221" s="195" t="s">
        <v>209</v>
      </c>
      <c r="E221" s="197">
        <v>17</v>
      </c>
      <c r="F221" s="198">
        <v>13148</v>
      </c>
      <c r="G221" s="198">
        <v>223516</v>
      </c>
      <c r="H221" s="197">
        <v>954</v>
      </c>
      <c r="I221" s="198">
        <v>16218</v>
      </c>
      <c r="J221" s="199">
        <v>207298</v>
      </c>
    </row>
    <row r="222" spans="1:11" x14ac:dyDescent="0.2">
      <c r="A222" s="225"/>
      <c r="B222" s="220"/>
      <c r="C222" s="220"/>
      <c r="D222" s="195" t="s">
        <v>204</v>
      </c>
      <c r="E222" s="198">
        <v>1058</v>
      </c>
      <c r="F222" s="198">
        <v>34403</v>
      </c>
      <c r="G222" s="198">
        <v>36398374</v>
      </c>
      <c r="H222" s="197">
        <v>954</v>
      </c>
      <c r="I222" s="198">
        <v>1009332</v>
      </c>
      <c r="J222" s="199">
        <v>35389042</v>
      </c>
    </row>
    <row r="223" spans="1:11" ht="15.75" customHeight="1" x14ac:dyDescent="0.2">
      <c r="A223" s="223" t="s">
        <v>47</v>
      </c>
      <c r="B223" s="226" t="s">
        <v>110</v>
      </c>
      <c r="C223" s="227"/>
      <c r="D223" s="228"/>
      <c r="E223" s="198">
        <v>27288</v>
      </c>
      <c r="F223" s="198"/>
      <c r="G223" s="198">
        <v>383967588</v>
      </c>
      <c r="H223" s="198"/>
      <c r="I223" s="198">
        <v>63005043</v>
      </c>
      <c r="J223" s="199">
        <v>320962545</v>
      </c>
      <c r="K223" s="196"/>
    </row>
    <row r="224" spans="1:11" x14ac:dyDescent="0.2">
      <c r="A224" s="224"/>
      <c r="B224" s="195" t="s">
        <v>176</v>
      </c>
      <c r="C224" s="195" t="s">
        <v>177</v>
      </c>
      <c r="D224" s="195" t="s">
        <v>178</v>
      </c>
      <c r="E224" s="221">
        <v>13</v>
      </c>
      <c r="F224" s="216">
        <v>30130</v>
      </c>
      <c r="G224" s="216">
        <v>391690</v>
      </c>
      <c r="H224" s="221">
        <v>0</v>
      </c>
      <c r="I224" s="221">
        <v>0</v>
      </c>
      <c r="J224" s="210">
        <v>391690</v>
      </c>
    </row>
    <row r="225" spans="1:10" x14ac:dyDescent="0.2">
      <c r="A225" s="224"/>
      <c r="B225" s="218" t="s">
        <v>179</v>
      </c>
      <c r="C225" s="218" t="s">
        <v>180</v>
      </c>
      <c r="D225" s="195" t="s">
        <v>181</v>
      </c>
      <c r="E225" s="222"/>
      <c r="F225" s="217"/>
      <c r="G225" s="217"/>
      <c r="H225" s="222"/>
      <c r="I225" s="222"/>
      <c r="J225" s="211"/>
    </row>
    <row r="226" spans="1:10" x14ac:dyDescent="0.2">
      <c r="A226" s="224"/>
      <c r="B226" s="219"/>
      <c r="C226" s="219"/>
      <c r="D226" s="195" t="s">
        <v>220</v>
      </c>
      <c r="E226" s="197">
        <v>10</v>
      </c>
      <c r="F226" s="198">
        <v>27000</v>
      </c>
      <c r="G226" s="198">
        <v>270000</v>
      </c>
      <c r="H226" s="197">
        <v>0</v>
      </c>
      <c r="I226" s="197">
        <v>0</v>
      </c>
      <c r="J226" s="199">
        <v>270000</v>
      </c>
    </row>
    <row r="227" spans="1:10" x14ac:dyDescent="0.2">
      <c r="A227" s="224"/>
      <c r="B227" s="219"/>
      <c r="C227" s="219"/>
      <c r="D227" s="195" t="s">
        <v>182</v>
      </c>
      <c r="E227" s="197">
        <v>52</v>
      </c>
      <c r="F227" s="198">
        <v>14344</v>
      </c>
      <c r="G227" s="198">
        <v>745888</v>
      </c>
      <c r="H227" s="197">
        <v>0</v>
      </c>
      <c r="I227" s="197">
        <v>0</v>
      </c>
      <c r="J227" s="199">
        <v>745888</v>
      </c>
    </row>
    <row r="228" spans="1:10" x14ac:dyDescent="0.2">
      <c r="A228" s="224"/>
      <c r="B228" s="219"/>
      <c r="C228" s="219"/>
      <c r="D228" s="195" t="s">
        <v>221</v>
      </c>
      <c r="E228" s="197">
        <v>2</v>
      </c>
      <c r="F228" s="198">
        <v>19462</v>
      </c>
      <c r="G228" s="198">
        <v>38924</v>
      </c>
      <c r="H228" s="197">
        <v>0</v>
      </c>
      <c r="I228" s="197">
        <v>0</v>
      </c>
      <c r="J228" s="199">
        <v>38924</v>
      </c>
    </row>
    <row r="229" spans="1:10" x14ac:dyDescent="0.2">
      <c r="A229" s="224"/>
      <c r="B229" s="219"/>
      <c r="C229" s="219"/>
      <c r="D229" s="195" t="s">
        <v>183</v>
      </c>
      <c r="E229" s="197">
        <v>289</v>
      </c>
      <c r="F229" s="198">
        <v>6851</v>
      </c>
      <c r="G229" s="198">
        <v>1979939</v>
      </c>
      <c r="H229" s="197">
        <v>0</v>
      </c>
      <c r="I229" s="197">
        <v>0</v>
      </c>
      <c r="J229" s="199">
        <v>1979939</v>
      </c>
    </row>
    <row r="230" spans="1:10" x14ac:dyDescent="0.2">
      <c r="A230" s="224"/>
      <c r="B230" s="219"/>
      <c r="C230" s="220"/>
      <c r="D230" s="195" t="s">
        <v>184</v>
      </c>
      <c r="E230" s="197">
        <v>4</v>
      </c>
      <c r="F230" s="198">
        <v>10344</v>
      </c>
      <c r="G230" s="198">
        <v>41376</v>
      </c>
      <c r="H230" s="197">
        <v>0</v>
      </c>
      <c r="I230" s="197">
        <v>0</v>
      </c>
      <c r="J230" s="199">
        <v>41376</v>
      </c>
    </row>
    <row r="231" spans="1:10" x14ac:dyDescent="0.2">
      <c r="A231" s="224"/>
      <c r="B231" s="219"/>
      <c r="C231" s="218" t="s">
        <v>185</v>
      </c>
      <c r="D231" s="195" t="s">
        <v>186</v>
      </c>
      <c r="E231" s="197">
        <v>1</v>
      </c>
      <c r="F231" s="198">
        <v>28584</v>
      </c>
      <c r="G231" s="198">
        <v>28584</v>
      </c>
      <c r="H231" s="198">
        <v>2770</v>
      </c>
      <c r="I231" s="198">
        <v>2770</v>
      </c>
      <c r="J231" s="199">
        <v>25814</v>
      </c>
    </row>
    <row r="232" spans="1:10" x14ac:dyDescent="0.2">
      <c r="A232" s="224"/>
      <c r="B232" s="219"/>
      <c r="C232" s="219"/>
      <c r="D232" s="195" t="s">
        <v>187</v>
      </c>
      <c r="E232" s="197">
        <v>3</v>
      </c>
      <c r="F232" s="198">
        <v>15928</v>
      </c>
      <c r="G232" s="198">
        <v>47784</v>
      </c>
      <c r="H232" s="198">
        <v>2770</v>
      </c>
      <c r="I232" s="198">
        <v>8310</v>
      </c>
      <c r="J232" s="199">
        <v>39474</v>
      </c>
    </row>
    <row r="233" spans="1:10" x14ac:dyDescent="0.2">
      <c r="A233" s="224"/>
      <c r="B233" s="219"/>
      <c r="C233" s="219"/>
      <c r="D233" s="195" t="s">
        <v>193</v>
      </c>
      <c r="E233" s="197">
        <v>5</v>
      </c>
      <c r="F233" s="198">
        <v>21046</v>
      </c>
      <c r="G233" s="198">
        <v>105230</v>
      </c>
      <c r="H233" s="198">
        <v>2770</v>
      </c>
      <c r="I233" s="198">
        <v>13850</v>
      </c>
      <c r="J233" s="199">
        <v>91380</v>
      </c>
    </row>
    <row r="234" spans="1:10" x14ac:dyDescent="0.2">
      <c r="A234" s="224"/>
      <c r="B234" s="219"/>
      <c r="C234" s="219"/>
      <c r="D234" s="195" t="s">
        <v>188</v>
      </c>
      <c r="E234" s="197">
        <v>229</v>
      </c>
      <c r="F234" s="198">
        <v>8435</v>
      </c>
      <c r="G234" s="198">
        <v>1931615</v>
      </c>
      <c r="H234" s="198">
        <v>2770</v>
      </c>
      <c r="I234" s="198">
        <v>634330</v>
      </c>
      <c r="J234" s="199">
        <v>1297285</v>
      </c>
    </row>
    <row r="235" spans="1:10" x14ac:dyDescent="0.2">
      <c r="A235" s="224"/>
      <c r="B235" s="219"/>
      <c r="C235" s="220"/>
      <c r="D235" s="195" t="s">
        <v>189</v>
      </c>
      <c r="E235" s="197">
        <v>2</v>
      </c>
      <c r="F235" s="198">
        <v>11928</v>
      </c>
      <c r="G235" s="198">
        <v>23856</v>
      </c>
      <c r="H235" s="198">
        <v>2770</v>
      </c>
      <c r="I235" s="198">
        <v>5540</v>
      </c>
      <c r="J235" s="199">
        <v>18316</v>
      </c>
    </row>
    <row r="236" spans="1:10" x14ac:dyDescent="0.2">
      <c r="A236" s="224"/>
      <c r="B236" s="219"/>
      <c r="C236" s="195" t="s">
        <v>190</v>
      </c>
      <c r="D236" s="195" t="s">
        <v>188</v>
      </c>
      <c r="E236" s="197">
        <v>13</v>
      </c>
      <c r="F236" s="198">
        <v>7835</v>
      </c>
      <c r="G236" s="198">
        <v>101849</v>
      </c>
      <c r="H236" s="198">
        <v>2524</v>
      </c>
      <c r="I236" s="198">
        <v>32812</v>
      </c>
      <c r="J236" s="199">
        <v>69037</v>
      </c>
    </row>
    <row r="237" spans="1:10" x14ac:dyDescent="0.2">
      <c r="A237" s="224"/>
      <c r="B237" s="219"/>
      <c r="C237" s="218" t="s">
        <v>191</v>
      </c>
      <c r="D237" s="195" t="s">
        <v>192</v>
      </c>
      <c r="E237" s="197">
        <v>74</v>
      </c>
      <c r="F237" s="198">
        <v>31084</v>
      </c>
      <c r="G237" s="198">
        <v>2300216</v>
      </c>
      <c r="H237" s="198">
        <v>2140</v>
      </c>
      <c r="I237" s="198">
        <v>158360</v>
      </c>
      <c r="J237" s="199">
        <v>2141856</v>
      </c>
    </row>
    <row r="238" spans="1:10" x14ac:dyDescent="0.2">
      <c r="A238" s="224"/>
      <c r="B238" s="219"/>
      <c r="C238" s="219"/>
      <c r="D238" s="195" t="s">
        <v>186</v>
      </c>
      <c r="E238" s="198">
        <v>1347</v>
      </c>
      <c r="F238" s="198">
        <v>27954</v>
      </c>
      <c r="G238" s="198">
        <v>37654038</v>
      </c>
      <c r="H238" s="198">
        <v>2140</v>
      </c>
      <c r="I238" s="198">
        <v>2882580</v>
      </c>
      <c r="J238" s="199">
        <v>34771458</v>
      </c>
    </row>
    <row r="239" spans="1:10" x14ac:dyDescent="0.2">
      <c r="A239" s="224"/>
      <c r="B239" s="219"/>
      <c r="C239" s="219"/>
      <c r="D239" s="195" t="s">
        <v>187</v>
      </c>
      <c r="E239" s="198">
        <v>2283</v>
      </c>
      <c r="F239" s="198">
        <v>15298</v>
      </c>
      <c r="G239" s="198">
        <v>34925334</v>
      </c>
      <c r="H239" s="198">
        <v>2140</v>
      </c>
      <c r="I239" s="198">
        <v>4885620</v>
      </c>
      <c r="J239" s="199">
        <v>30039714</v>
      </c>
    </row>
    <row r="240" spans="1:10" x14ac:dyDescent="0.2">
      <c r="A240" s="224"/>
      <c r="B240" s="219"/>
      <c r="C240" s="219"/>
      <c r="D240" s="195" t="s">
        <v>193</v>
      </c>
      <c r="E240" s="197">
        <v>96</v>
      </c>
      <c r="F240" s="198">
        <v>20416</v>
      </c>
      <c r="G240" s="198">
        <v>1959936</v>
      </c>
      <c r="H240" s="198">
        <v>2140</v>
      </c>
      <c r="I240" s="198">
        <v>205440</v>
      </c>
      <c r="J240" s="199">
        <v>1754496</v>
      </c>
    </row>
    <row r="241" spans="1:10" x14ac:dyDescent="0.2">
      <c r="A241" s="224"/>
      <c r="B241" s="219"/>
      <c r="C241" s="219"/>
      <c r="D241" s="195" t="s">
        <v>188</v>
      </c>
      <c r="E241" s="198">
        <v>10139</v>
      </c>
      <c r="F241" s="198">
        <v>7805</v>
      </c>
      <c r="G241" s="198">
        <v>79134895</v>
      </c>
      <c r="H241" s="198">
        <v>2140</v>
      </c>
      <c r="I241" s="198">
        <v>21697460</v>
      </c>
      <c r="J241" s="199">
        <v>57437435</v>
      </c>
    </row>
    <row r="242" spans="1:10" x14ac:dyDescent="0.2">
      <c r="A242" s="224"/>
      <c r="B242" s="220"/>
      <c r="C242" s="220"/>
      <c r="D242" s="195" t="s">
        <v>189</v>
      </c>
      <c r="E242" s="198">
        <v>1339</v>
      </c>
      <c r="F242" s="198">
        <v>11298</v>
      </c>
      <c r="G242" s="198">
        <v>15128022</v>
      </c>
      <c r="H242" s="198">
        <v>2140</v>
      </c>
      <c r="I242" s="198">
        <v>2865460</v>
      </c>
      <c r="J242" s="199">
        <v>12262562</v>
      </c>
    </row>
    <row r="243" spans="1:10" x14ac:dyDescent="0.2">
      <c r="A243" s="224"/>
      <c r="B243" s="218" t="s">
        <v>211</v>
      </c>
      <c r="C243" s="195" t="s">
        <v>185</v>
      </c>
      <c r="D243" s="195" t="s">
        <v>215</v>
      </c>
      <c r="E243" s="197">
        <v>6</v>
      </c>
      <c r="F243" s="198">
        <v>12313</v>
      </c>
      <c r="G243" s="198">
        <v>73878</v>
      </c>
      <c r="H243" s="198">
        <v>5613</v>
      </c>
      <c r="I243" s="198">
        <v>33678</v>
      </c>
      <c r="J243" s="199">
        <v>40200</v>
      </c>
    </row>
    <row r="244" spans="1:10" x14ac:dyDescent="0.2">
      <c r="A244" s="224"/>
      <c r="B244" s="219"/>
      <c r="C244" s="218" t="s">
        <v>191</v>
      </c>
      <c r="D244" s="195" t="s">
        <v>215</v>
      </c>
      <c r="E244" s="198">
        <v>4005</v>
      </c>
      <c r="F244" s="198">
        <v>12313</v>
      </c>
      <c r="G244" s="198">
        <v>49313565</v>
      </c>
      <c r="H244" s="198">
        <v>5613</v>
      </c>
      <c r="I244" s="198">
        <v>22480065</v>
      </c>
      <c r="J244" s="199">
        <v>26833500</v>
      </c>
    </row>
    <row r="245" spans="1:10" x14ac:dyDescent="0.2">
      <c r="A245" s="224"/>
      <c r="B245" s="219"/>
      <c r="C245" s="219"/>
      <c r="D245" s="195" t="s">
        <v>216</v>
      </c>
      <c r="E245" s="197">
        <v>3</v>
      </c>
      <c r="F245" s="197">
        <v>0</v>
      </c>
      <c r="G245" s="197">
        <v>0</v>
      </c>
      <c r="H245" s="197">
        <v>0</v>
      </c>
      <c r="I245" s="197">
        <v>0</v>
      </c>
      <c r="J245" s="200">
        <v>0</v>
      </c>
    </row>
    <row r="246" spans="1:10" x14ac:dyDescent="0.2">
      <c r="A246" s="224"/>
      <c r="B246" s="220"/>
      <c r="C246" s="220"/>
      <c r="D246" s="195" t="s">
        <v>202</v>
      </c>
      <c r="E246" s="197">
        <v>6</v>
      </c>
      <c r="F246" s="198">
        <v>9246</v>
      </c>
      <c r="G246" s="198">
        <v>55476</v>
      </c>
      <c r="H246" s="198">
        <v>2546</v>
      </c>
      <c r="I246" s="198">
        <v>15276</v>
      </c>
      <c r="J246" s="199">
        <v>40200</v>
      </c>
    </row>
    <row r="247" spans="1:10" x14ac:dyDescent="0.2">
      <c r="A247" s="224"/>
      <c r="B247" s="218" t="s">
        <v>197</v>
      </c>
      <c r="C247" s="218" t="s">
        <v>180</v>
      </c>
      <c r="D247" s="195" t="s">
        <v>213</v>
      </c>
      <c r="E247" s="197">
        <v>16</v>
      </c>
      <c r="F247" s="198">
        <v>19510</v>
      </c>
      <c r="G247" s="198">
        <v>312160</v>
      </c>
      <c r="H247" s="197">
        <v>0</v>
      </c>
      <c r="I247" s="197">
        <v>0</v>
      </c>
      <c r="J247" s="199">
        <v>312160</v>
      </c>
    </row>
    <row r="248" spans="1:10" x14ac:dyDescent="0.2">
      <c r="A248" s="224"/>
      <c r="B248" s="219"/>
      <c r="C248" s="219"/>
      <c r="D248" s="195" t="s">
        <v>222</v>
      </c>
      <c r="E248" s="197">
        <v>3</v>
      </c>
      <c r="F248" s="198">
        <v>12194</v>
      </c>
      <c r="G248" s="198">
        <v>36582</v>
      </c>
      <c r="H248" s="197">
        <v>0</v>
      </c>
      <c r="I248" s="197">
        <v>0</v>
      </c>
      <c r="J248" s="199">
        <v>36582</v>
      </c>
    </row>
    <row r="249" spans="1:10" x14ac:dyDescent="0.2">
      <c r="A249" s="224"/>
      <c r="B249" s="219"/>
      <c r="C249" s="219"/>
      <c r="D249" s="195" t="s">
        <v>223</v>
      </c>
      <c r="E249" s="197">
        <v>1</v>
      </c>
      <c r="F249" s="198">
        <v>2927</v>
      </c>
      <c r="G249" s="198">
        <v>2927</v>
      </c>
      <c r="H249" s="197">
        <v>0</v>
      </c>
      <c r="I249" s="197">
        <v>0</v>
      </c>
      <c r="J249" s="199">
        <v>2927</v>
      </c>
    </row>
    <row r="250" spans="1:10" x14ac:dyDescent="0.2">
      <c r="A250" s="224"/>
      <c r="B250" s="219"/>
      <c r="C250" s="219"/>
      <c r="D250" s="195" t="s">
        <v>198</v>
      </c>
      <c r="E250" s="197">
        <v>11</v>
      </c>
      <c r="F250" s="198">
        <v>33449</v>
      </c>
      <c r="G250" s="198">
        <v>367939</v>
      </c>
      <c r="H250" s="197">
        <v>0</v>
      </c>
      <c r="I250" s="197">
        <v>0</v>
      </c>
      <c r="J250" s="199">
        <v>367939</v>
      </c>
    </row>
    <row r="251" spans="1:10" x14ac:dyDescent="0.2">
      <c r="A251" s="224"/>
      <c r="B251" s="219"/>
      <c r="C251" s="220"/>
      <c r="D251" s="195" t="s">
        <v>200</v>
      </c>
      <c r="E251" s="197">
        <v>7</v>
      </c>
      <c r="F251" s="198">
        <v>6198</v>
      </c>
      <c r="G251" s="198">
        <v>43386</v>
      </c>
      <c r="H251" s="197">
        <v>0</v>
      </c>
      <c r="I251" s="197">
        <v>0</v>
      </c>
      <c r="J251" s="199">
        <v>43386</v>
      </c>
    </row>
    <row r="252" spans="1:10" x14ac:dyDescent="0.2">
      <c r="A252" s="224"/>
      <c r="B252" s="219"/>
      <c r="C252" s="218" t="s">
        <v>185</v>
      </c>
      <c r="D252" s="195" t="s">
        <v>201</v>
      </c>
      <c r="E252" s="197">
        <v>46</v>
      </c>
      <c r="F252" s="198">
        <v>7059</v>
      </c>
      <c r="G252" s="198">
        <v>324714</v>
      </c>
      <c r="H252" s="198">
        <v>1584</v>
      </c>
      <c r="I252" s="198">
        <v>72864</v>
      </c>
      <c r="J252" s="199">
        <v>251850</v>
      </c>
    </row>
    <row r="253" spans="1:10" x14ac:dyDescent="0.2">
      <c r="A253" s="224"/>
      <c r="B253" s="219"/>
      <c r="C253" s="219"/>
      <c r="D253" s="195" t="s">
        <v>208</v>
      </c>
      <c r="E253" s="197">
        <v>4</v>
      </c>
      <c r="F253" s="198">
        <v>21094</v>
      </c>
      <c r="G253" s="198">
        <v>84376</v>
      </c>
      <c r="H253" s="198">
        <v>1584</v>
      </c>
      <c r="I253" s="198">
        <v>6336</v>
      </c>
      <c r="J253" s="199">
        <v>78040</v>
      </c>
    </row>
    <row r="254" spans="1:10" x14ac:dyDescent="0.2">
      <c r="A254" s="224"/>
      <c r="B254" s="219"/>
      <c r="C254" s="219"/>
      <c r="D254" s="195" t="s">
        <v>209</v>
      </c>
      <c r="E254" s="197">
        <v>2</v>
      </c>
      <c r="F254" s="198">
        <v>13778</v>
      </c>
      <c r="G254" s="198">
        <v>27556</v>
      </c>
      <c r="H254" s="198">
        <v>1584</v>
      </c>
      <c r="I254" s="198">
        <v>3168</v>
      </c>
      <c r="J254" s="199">
        <v>24388</v>
      </c>
    </row>
    <row r="255" spans="1:10" x14ac:dyDescent="0.2">
      <c r="A255" s="224"/>
      <c r="B255" s="219"/>
      <c r="C255" s="219"/>
      <c r="D255" s="195" t="s">
        <v>210</v>
      </c>
      <c r="E255" s="197">
        <v>1</v>
      </c>
      <c r="F255" s="198">
        <v>3048</v>
      </c>
      <c r="G255" s="198">
        <v>3048</v>
      </c>
      <c r="H255" s="198">
        <v>1584</v>
      </c>
      <c r="I255" s="198">
        <v>1584</v>
      </c>
      <c r="J255" s="199">
        <v>1464</v>
      </c>
    </row>
    <row r="256" spans="1:10" x14ac:dyDescent="0.2">
      <c r="A256" s="224"/>
      <c r="B256" s="219"/>
      <c r="C256" s="219"/>
      <c r="D256" s="195" t="s">
        <v>204</v>
      </c>
      <c r="E256" s="197">
        <v>36</v>
      </c>
      <c r="F256" s="198">
        <v>35033</v>
      </c>
      <c r="G256" s="198">
        <v>1261188</v>
      </c>
      <c r="H256" s="198">
        <v>1584</v>
      </c>
      <c r="I256" s="198">
        <v>57024</v>
      </c>
      <c r="J256" s="199">
        <v>1204164</v>
      </c>
    </row>
    <row r="257" spans="1:11" x14ac:dyDescent="0.2">
      <c r="A257" s="224"/>
      <c r="B257" s="219"/>
      <c r="C257" s="219"/>
      <c r="D257" s="195" t="s">
        <v>206</v>
      </c>
      <c r="E257" s="197">
        <v>17</v>
      </c>
      <c r="F257" s="198">
        <v>5561</v>
      </c>
      <c r="G257" s="198">
        <v>94537</v>
      </c>
      <c r="H257" s="198">
        <v>1584</v>
      </c>
      <c r="I257" s="198">
        <v>26928</v>
      </c>
      <c r="J257" s="199">
        <v>67609</v>
      </c>
    </row>
    <row r="258" spans="1:11" x14ac:dyDescent="0.2">
      <c r="A258" s="224"/>
      <c r="B258" s="219"/>
      <c r="C258" s="220"/>
      <c r="D258" s="195" t="s">
        <v>207</v>
      </c>
      <c r="E258" s="197">
        <v>37</v>
      </c>
      <c r="F258" s="198">
        <v>7782</v>
      </c>
      <c r="G258" s="198">
        <v>287934</v>
      </c>
      <c r="H258" s="198">
        <v>1584</v>
      </c>
      <c r="I258" s="198">
        <v>58608</v>
      </c>
      <c r="J258" s="199">
        <v>229326</v>
      </c>
    </row>
    <row r="259" spans="1:11" x14ac:dyDescent="0.2">
      <c r="A259" s="224"/>
      <c r="B259" s="219"/>
      <c r="C259" s="195" t="s">
        <v>190</v>
      </c>
      <c r="D259" s="195" t="s">
        <v>208</v>
      </c>
      <c r="E259" s="197">
        <v>4</v>
      </c>
      <c r="F259" s="198">
        <v>20752</v>
      </c>
      <c r="G259" s="198">
        <v>83008</v>
      </c>
      <c r="H259" s="198">
        <v>1338</v>
      </c>
      <c r="I259" s="198">
        <v>5352</v>
      </c>
      <c r="J259" s="199">
        <v>77656</v>
      </c>
    </row>
    <row r="260" spans="1:11" x14ac:dyDescent="0.2">
      <c r="A260" s="224"/>
      <c r="B260" s="219"/>
      <c r="C260" s="218" t="s">
        <v>191</v>
      </c>
      <c r="D260" s="195" t="s">
        <v>201</v>
      </c>
      <c r="E260" s="197">
        <v>69</v>
      </c>
      <c r="F260" s="198">
        <v>6429</v>
      </c>
      <c r="G260" s="198">
        <v>443601</v>
      </c>
      <c r="H260" s="197">
        <v>954</v>
      </c>
      <c r="I260" s="198">
        <v>65826</v>
      </c>
      <c r="J260" s="199">
        <v>377775</v>
      </c>
    </row>
    <row r="261" spans="1:11" x14ac:dyDescent="0.2">
      <c r="A261" s="224"/>
      <c r="B261" s="219"/>
      <c r="C261" s="219"/>
      <c r="D261" s="195" t="s">
        <v>214</v>
      </c>
      <c r="E261" s="197">
        <v>82</v>
      </c>
      <c r="F261" s="198">
        <v>33634</v>
      </c>
      <c r="G261" s="198">
        <v>2757988</v>
      </c>
      <c r="H261" s="197">
        <v>954</v>
      </c>
      <c r="I261" s="198">
        <v>78228</v>
      </c>
      <c r="J261" s="199">
        <v>2679760</v>
      </c>
    </row>
    <row r="262" spans="1:11" x14ac:dyDescent="0.2">
      <c r="A262" s="224"/>
      <c r="B262" s="219"/>
      <c r="C262" s="219"/>
      <c r="D262" s="195" t="s">
        <v>208</v>
      </c>
      <c r="E262" s="198">
        <v>2427</v>
      </c>
      <c r="F262" s="198">
        <v>20464</v>
      </c>
      <c r="G262" s="198">
        <v>49666128</v>
      </c>
      <c r="H262" s="197">
        <v>954</v>
      </c>
      <c r="I262" s="198">
        <v>2315358</v>
      </c>
      <c r="J262" s="199">
        <v>47350770</v>
      </c>
    </row>
    <row r="263" spans="1:11" x14ac:dyDescent="0.2">
      <c r="A263" s="224"/>
      <c r="B263" s="219"/>
      <c r="C263" s="219"/>
      <c r="D263" s="195" t="s">
        <v>209</v>
      </c>
      <c r="E263" s="197">
        <v>598</v>
      </c>
      <c r="F263" s="198">
        <v>13148</v>
      </c>
      <c r="G263" s="198">
        <v>7862504</v>
      </c>
      <c r="H263" s="197">
        <v>954</v>
      </c>
      <c r="I263" s="198">
        <v>570492</v>
      </c>
      <c r="J263" s="199">
        <v>7292012</v>
      </c>
    </row>
    <row r="264" spans="1:11" x14ac:dyDescent="0.2">
      <c r="A264" s="224"/>
      <c r="B264" s="219"/>
      <c r="C264" s="219"/>
      <c r="D264" s="195" t="s">
        <v>202</v>
      </c>
      <c r="E264" s="197">
        <v>219</v>
      </c>
      <c r="F264" s="198">
        <v>9246</v>
      </c>
      <c r="G264" s="198">
        <v>2024874</v>
      </c>
      <c r="H264" s="197">
        <v>954</v>
      </c>
      <c r="I264" s="198">
        <v>208926</v>
      </c>
      <c r="J264" s="199">
        <v>1815948</v>
      </c>
    </row>
    <row r="265" spans="1:11" x14ac:dyDescent="0.2">
      <c r="A265" s="224"/>
      <c r="B265" s="219"/>
      <c r="C265" s="219"/>
      <c r="D265" s="195" t="s">
        <v>203</v>
      </c>
      <c r="E265" s="197">
        <v>42</v>
      </c>
      <c r="F265" s="198">
        <v>6320</v>
      </c>
      <c r="G265" s="198">
        <v>265440</v>
      </c>
      <c r="H265" s="197">
        <v>954</v>
      </c>
      <c r="I265" s="198">
        <v>40068</v>
      </c>
      <c r="J265" s="199">
        <v>225372</v>
      </c>
    </row>
    <row r="266" spans="1:11" x14ac:dyDescent="0.2">
      <c r="A266" s="224"/>
      <c r="B266" s="219"/>
      <c r="C266" s="219"/>
      <c r="D266" s="195" t="s">
        <v>219</v>
      </c>
      <c r="E266" s="197">
        <v>253</v>
      </c>
      <c r="F266" s="198">
        <v>3881</v>
      </c>
      <c r="G266" s="198">
        <v>981893</v>
      </c>
      <c r="H266" s="197">
        <v>954</v>
      </c>
      <c r="I266" s="198">
        <v>241362</v>
      </c>
      <c r="J266" s="199">
        <v>740531</v>
      </c>
    </row>
    <row r="267" spans="1:11" x14ac:dyDescent="0.2">
      <c r="A267" s="224"/>
      <c r="B267" s="219"/>
      <c r="C267" s="219"/>
      <c r="D267" s="195" t="s">
        <v>210</v>
      </c>
      <c r="E267" s="197">
        <v>261</v>
      </c>
      <c r="F267" s="198">
        <v>2418</v>
      </c>
      <c r="G267" s="198">
        <v>631098</v>
      </c>
      <c r="H267" s="197">
        <v>954</v>
      </c>
      <c r="I267" s="198">
        <v>248994</v>
      </c>
      <c r="J267" s="199">
        <v>382104</v>
      </c>
    </row>
    <row r="268" spans="1:11" x14ac:dyDescent="0.2">
      <c r="A268" s="224"/>
      <c r="B268" s="219"/>
      <c r="C268" s="219"/>
      <c r="D268" s="195" t="s">
        <v>204</v>
      </c>
      <c r="E268" s="198">
        <v>2494</v>
      </c>
      <c r="F268" s="198">
        <v>34403</v>
      </c>
      <c r="G268" s="198">
        <v>85801082</v>
      </c>
      <c r="H268" s="197">
        <v>954</v>
      </c>
      <c r="I268" s="198">
        <v>2379276</v>
      </c>
      <c r="J268" s="199">
        <v>83421806</v>
      </c>
    </row>
    <row r="269" spans="1:11" x14ac:dyDescent="0.2">
      <c r="A269" s="224"/>
      <c r="B269" s="219"/>
      <c r="C269" s="219"/>
      <c r="D269" s="195" t="s">
        <v>206</v>
      </c>
      <c r="E269" s="197">
        <v>414</v>
      </c>
      <c r="F269" s="198">
        <v>4931</v>
      </c>
      <c r="G269" s="198">
        <v>2041434</v>
      </c>
      <c r="H269" s="197">
        <v>954</v>
      </c>
      <c r="I269" s="198">
        <v>394956</v>
      </c>
      <c r="J269" s="199">
        <v>1646478</v>
      </c>
    </row>
    <row r="270" spans="1:11" x14ac:dyDescent="0.2">
      <c r="A270" s="225"/>
      <c r="B270" s="220"/>
      <c r="C270" s="220"/>
      <c r="D270" s="195" t="s">
        <v>207</v>
      </c>
      <c r="E270" s="197">
        <v>323</v>
      </c>
      <c r="F270" s="198">
        <v>7152</v>
      </c>
      <c r="G270" s="198">
        <v>2310096</v>
      </c>
      <c r="H270" s="197">
        <v>954</v>
      </c>
      <c r="I270" s="198">
        <v>308142</v>
      </c>
      <c r="J270" s="199">
        <v>2001954</v>
      </c>
    </row>
    <row r="271" spans="1:11" ht="15.75" customHeight="1" x14ac:dyDescent="0.2">
      <c r="A271" s="223" t="s">
        <v>10</v>
      </c>
      <c r="B271" s="226" t="s">
        <v>110</v>
      </c>
      <c r="C271" s="227"/>
      <c r="D271" s="228"/>
      <c r="E271" s="198">
        <v>22299</v>
      </c>
      <c r="F271" s="198"/>
      <c r="G271" s="198">
        <v>306906070</v>
      </c>
      <c r="H271" s="198"/>
      <c r="I271" s="198">
        <v>45702180</v>
      </c>
      <c r="J271" s="199">
        <v>261203890</v>
      </c>
      <c r="K271" s="196"/>
    </row>
    <row r="272" spans="1:11" x14ac:dyDescent="0.2">
      <c r="A272" s="224"/>
      <c r="B272" s="195" t="s">
        <v>176</v>
      </c>
      <c r="C272" s="195" t="s">
        <v>177</v>
      </c>
      <c r="D272" s="195" t="s">
        <v>178</v>
      </c>
      <c r="E272" s="221">
        <v>1</v>
      </c>
      <c r="F272" s="216">
        <v>30130</v>
      </c>
      <c r="G272" s="216">
        <v>30130</v>
      </c>
      <c r="H272" s="221">
        <v>0</v>
      </c>
      <c r="I272" s="221">
        <v>0</v>
      </c>
      <c r="J272" s="210">
        <v>30130</v>
      </c>
    </row>
    <row r="273" spans="1:10" x14ac:dyDescent="0.2">
      <c r="A273" s="224"/>
      <c r="B273" s="218" t="s">
        <v>179</v>
      </c>
      <c r="C273" s="218" t="s">
        <v>180</v>
      </c>
      <c r="D273" s="195" t="s">
        <v>181</v>
      </c>
      <c r="E273" s="222"/>
      <c r="F273" s="217"/>
      <c r="G273" s="217"/>
      <c r="H273" s="222"/>
      <c r="I273" s="222"/>
      <c r="J273" s="211"/>
    </row>
    <row r="274" spans="1:10" x14ac:dyDescent="0.2">
      <c r="A274" s="224"/>
      <c r="B274" s="219"/>
      <c r="C274" s="219"/>
      <c r="D274" s="195" t="s">
        <v>220</v>
      </c>
      <c r="E274" s="197">
        <v>3</v>
      </c>
      <c r="F274" s="198">
        <v>27000</v>
      </c>
      <c r="G274" s="198">
        <v>81000</v>
      </c>
      <c r="H274" s="197">
        <v>0</v>
      </c>
      <c r="I274" s="197">
        <v>0</v>
      </c>
      <c r="J274" s="199">
        <v>81000</v>
      </c>
    </row>
    <row r="275" spans="1:10" x14ac:dyDescent="0.2">
      <c r="A275" s="224"/>
      <c r="B275" s="219"/>
      <c r="C275" s="219"/>
      <c r="D275" s="195" t="s">
        <v>182</v>
      </c>
      <c r="E275" s="197">
        <v>8</v>
      </c>
      <c r="F275" s="198">
        <v>14344</v>
      </c>
      <c r="G275" s="198">
        <v>114752</v>
      </c>
      <c r="H275" s="197">
        <v>0</v>
      </c>
      <c r="I275" s="197">
        <v>0</v>
      </c>
      <c r="J275" s="199">
        <v>114752</v>
      </c>
    </row>
    <row r="276" spans="1:10" x14ac:dyDescent="0.2">
      <c r="A276" s="224"/>
      <c r="B276" s="219"/>
      <c r="C276" s="220"/>
      <c r="D276" s="195" t="s">
        <v>183</v>
      </c>
      <c r="E276" s="197">
        <v>191</v>
      </c>
      <c r="F276" s="198">
        <v>6851</v>
      </c>
      <c r="G276" s="198">
        <v>1308541</v>
      </c>
      <c r="H276" s="197">
        <v>0</v>
      </c>
      <c r="I276" s="197">
        <v>0</v>
      </c>
      <c r="J276" s="199">
        <v>1308541</v>
      </c>
    </row>
    <row r="277" spans="1:10" x14ac:dyDescent="0.2">
      <c r="A277" s="224"/>
      <c r="B277" s="219"/>
      <c r="C277" s="218" t="s">
        <v>185</v>
      </c>
      <c r="D277" s="195" t="s">
        <v>187</v>
      </c>
      <c r="E277" s="197">
        <v>3</v>
      </c>
      <c r="F277" s="198">
        <v>15928</v>
      </c>
      <c r="G277" s="198">
        <v>47784</v>
      </c>
      <c r="H277" s="198">
        <v>2770</v>
      </c>
      <c r="I277" s="198">
        <v>8310</v>
      </c>
      <c r="J277" s="199">
        <v>39474</v>
      </c>
    </row>
    <row r="278" spans="1:10" x14ac:dyDescent="0.2">
      <c r="A278" s="224"/>
      <c r="B278" s="219"/>
      <c r="C278" s="219"/>
      <c r="D278" s="195" t="s">
        <v>188</v>
      </c>
      <c r="E278" s="197">
        <v>308</v>
      </c>
      <c r="F278" s="198">
        <v>8435</v>
      </c>
      <c r="G278" s="198">
        <v>2597980</v>
      </c>
      <c r="H278" s="198">
        <v>2770</v>
      </c>
      <c r="I278" s="198">
        <v>853160</v>
      </c>
      <c r="J278" s="199">
        <v>1744820</v>
      </c>
    </row>
    <row r="279" spans="1:10" x14ac:dyDescent="0.2">
      <c r="A279" s="224"/>
      <c r="B279" s="219"/>
      <c r="C279" s="220"/>
      <c r="D279" s="195" t="s">
        <v>189</v>
      </c>
      <c r="E279" s="197">
        <v>1</v>
      </c>
      <c r="F279" s="198">
        <v>11928</v>
      </c>
      <c r="G279" s="198">
        <v>11928</v>
      </c>
      <c r="H279" s="198">
        <v>2770</v>
      </c>
      <c r="I279" s="198">
        <v>2770</v>
      </c>
      <c r="J279" s="199">
        <v>9158</v>
      </c>
    </row>
    <row r="280" spans="1:10" x14ac:dyDescent="0.2">
      <c r="A280" s="224"/>
      <c r="B280" s="219"/>
      <c r="C280" s="195" t="s">
        <v>190</v>
      </c>
      <c r="D280" s="195" t="s">
        <v>188</v>
      </c>
      <c r="E280" s="197">
        <v>27</v>
      </c>
      <c r="F280" s="198">
        <v>8061</v>
      </c>
      <c r="G280" s="198">
        <v>217647</v>
      </c>
      <c r="H280" s="198">
        <v>2524</v>
      </c>
      <c r="I280" s="198">
        <v>68148</v>
      </c>
      <c r="J280" s="199">
        <v>149499</v>
      </c>
    </row>
    <row r="281" spans="1:10" x14ac:dyDescent="0.2">
      <c r="A281" s="224"/>
      <c r="B281" s="219"/>
      <c r="C281" s="218" t="s">
        <v>191</v>
      </c>
      <c r="D281" s="195" t="s">
        <v>186</v>
      </c>
      <c r="E281" s="198">
        <v>1006</v>
      </c>
      <c r="F281" s="198">
        <v>27954</v>
      </c>
      <c r="G281" s="198">
        <v>28121724</v>
      </c>
      <c r="H281" s="198">
        <v>2140</v>
      </c>
      <c r="I281" s="198">
        <v>2152840</v>
      </c>
      <c r="J281" s="199">
        <v>25968884</v>
      </c>
    </row>
    <row r="282" spans="1:10" x14ac:dyDescent="0.2">
      <c r="A282" s="224"/>
      <c r="B282" s="219"/>
      <c r="C282" s="219"/>
      <c r="D282" s="195" t="s">
        <v>187</v>
      </c>
      <c r="E282" s="198">
        <v>3282</v>
      </c>
      <c r="F282" s="198">
        <v>15298</v>
      </c>
      <c r="G282" s="198">
        <v>50208036</v>
      </c>
      <c r="H282" s="198">
        <v>2140</v>
      </c>
      <c r="I282" s="198">
        <v>7023480</v>
      </c>
      <c r="J282" s="199">
        <v>43184556</v>
      </c>
    </row>
    <row r="283" spans="1:10" x14ac:dyDescent="0.2">
      <c r="A283" s="224"/>
      <c r="B283" s="219"/>
      <c r="C283" s="219"/>
      <c r="D283" s="195" t="s">
        <v>193</v>
      </c>
      <c r="E283" s="197">
        <v>96</v>
      </c>
      <c r="F283" s="198">
        <v>20416</v>
      </c>
      <c r="G283" s="198">
        <v>1959936</v>
      </c>
      <c r="H283" s="198">
        <v>2140</v>
      </c>
      <c r="I283" s="198">
        <v>205440</v>
      </c>
      <c r="J283" s="199">
        <v>1754496</v>
      </c>
    </row>
    <row r="284" spans="1:10" x14ac:dyDescent="0.2">
      <c r="A284" s="224"/>
      <c r="B284" s="219"/>
      <c r="C284" s="219"/>
      <c r="D284" s="195" t="s">
        <v>188</v>
      </c>
      <c r="E284" s="198">
        <v>9129</v>
      </c>
      <c r="F284" s="198">
        <v>7805</v>
      </c>
      <c r="G284" s="198">
        <v>71251845</v>
      </c>
      <c r="H284" s="198">
        <v>2140</v>
      </c>
      <c r="I284" s="198">
        <v>19536060</v>
      </c>
      <c r="J284" s="199">
        <v>51715785</v>
      </c>
    </row>
    <row r="285" spans="1:10" x14ac:dyDescent="0.2">
      <c r="A285" s="224"/>
      <c r="B285" s="220"/>
      <c r="C285" s="220"/>
      <c r="D285" s="195" t="s">
        <v>189</v>
      </c>
      <c r="E285" s="198">
        <v>1101</v>
      </c>
      <c r="F285" s="198">
        <v>11298</v>
      </c>
      <c r="G285" s="198">
        <v>12439098</v>
      </c>
      <c r="H285" s="198">
        <v>2140</v>
      </c>
      <c r="I285" s="198">
        <v>2356140</v>
      </c>
      <c r="J285" s="199">
        <v>10082958</v>
      </c>
    </row>
    <row r="286" spans="1:10" x14ac:dyDescent="0.2">
      <c r="A286" s="224"/>
      <c r="B286" s="195" t="s">
        <v>211</v>
      </c>
      <c r="C286" s="195" t="s">
        <v>191</v>
      </c>
      <c r="D286" s="195" t="s">
        <v>212</v>
      </c>
      <c r="E286" s="197">
        <v>1</v>
      </c>
      <c r="F286" s="198">
        <v>8292</v>
      </c>
      <c r="G286" s="198">
        <v>8292</v>
      </c>
      <c r="H286" s="198">
        <v>1592</v>
      </c>
      <c r="I286" s="198">
        <v>1592</v>
      </c>
      <c r="J286" s="199">
        <v>6700</v>
      </c>
    </row>
    <row r="287" spans="1:10" x14ac:dyDescent="0.2">
      <c r="A287" s="224"/>
      <c r="B287" s="195" t="s">
        <v>194</v>
      </c>
      <c r="C287" s="195"/>
      <c r="D287" s="195" t="s">
        <v>196</v>
      </c>
      <c r="E287" s="198">
        <v>2654</v>
      </c>
      <c r="F287" s="198">
        <v>18337</v>
      </c>
      <c r="G287" s="198">
        <v>48666398</v>
      </c>
      <c r="H287" s="198">
        <v>3465</v>
      </c>
      <c r="I287" s="198">
        <v>9196110</v>
      </c>
      <c r="J287" s="199">
        <v>39470288</v>
      </c>
    </row>
    <row r="288" spans="1:10" x14ac:dyDescent="0.2">
      <c r="A288" s="224"/>
      <c r="B288" s="218" t="s">
        <v>197</v>
      </c>
      <c r="C288" s="218" t="s">
        <v>180</v>
      </c>
      <c r="D288" s="195" t="s">
        <v>224</v>
      </c>
      <c r="E288" s="197">
        <v>2</v>
      </c>
      <c r="F288" s="198">
        <v>32680</v>
      </c>
      <c r="G288" s="198">
        <v>65360</v>
      </c>
      <c r="H288" s="197">
        <v>0</v>
      </c>
      <c r="I288" s="197">
        <v>0</v>
      </c>
      <c r="J288" s="199">
        <v>65360</v>
      </c>
    </row>
    <row r="289" spans="1:10" x14ac:dyDescent="0.2">
      <c r="A289" s="224"/>
      <c r="B289" s="219"/>
      <c r="C289" s="219"/>
      <c r="D289" s="195" t="s">
        <v>213</v>
      </c>
      <c r="E289" s="197">
        <v>3</v>
      </c>
      <c r="F289" s="198">
        <v>19510</v>
      </c>
      <c r="G289" s="198">
        <v>58530</v>
      </c>
      <c r="H289" s="197">
        <v>0</v>
      </c>
      <c r="I289" s="197">
        <v>0</v>
      </c>
      <c r="J289" s="199">
        <v>58530</v>
      </c>
    </row>
    <row r="290" spans="1:10" x14ac:dyDescent="0.2">
      <c r="A290" s="224"/>
      <c r="B290" s="219"/>
      <c r="C290" s="219"/>
      <c r="D290" s="195" t="s">
        <v>222</v>
      </c>
      <c r="E290" s="197">
        <v>1</v>
      </c>
      <c r="F290" s="198">
        <v>12194</v>
      </c>
      <c r="G290" s="198">
        <v>12194</v>
      </c>
      <c r="H290" s="197">
        <v>0</v>
      </c>
      <c r="I290" s="197">
        <v>0</v>
      </c>
      <c r="J290" s="199">
        <v>12194</v>
      </c>
    </row>
    <row r="291" spans="1:10" x14ac:dyDescent="0.2">
      <c r="A291" s="224"/>
      <c r="B291" s="219"/>
      <c r="C291" s="219"/>
      <c r="D291" s="195" t="s">
        <v>225</v>
      </c>
      <c r="E291" s="197">
        <v>5</v>
      </c>
      <c r="F291" s="198">
        <v>5366</v>
      </c>
      <c r="G291" s="198">
        <v>26830</v>
      </c>
      <c r="H291" s="197">
        <v>0</v>
      </c>
      <c r="I291" s="197">
        <v>0</v>
      </c>
      <c r="J291" s="199">
        <v>26830</v>
      </c>
    </row>
    <row r="292" spans="1:10" x14ac:dyDescent="0.2">
      <c r="A292" s="224"/>
      <c r="B292" s="219"/>
      <c r="C292" s="220"/>
      <c r="D292" s="195" t="s">
        <v>198</v>
      </c>
      <c r="E292" s="197">
        <v>12</v>
      </c>
      <c r="F292" s="198">
        <v>33449</v>
      </c>
      <c r="G292" s="198">
        <v>401388</v>
      </c>
      <c r="H292" s="197">
        <v>0</v>
      </c>
      <c r="I292" s="197">
        <v>0</v>
      </c>
      <c r="J292" s="199">
        <v>401388</v>
      </c>
    </row>
    <row r="293" spans="1:10" ht="15.75" customHeight="1" x14ac:dyDescent="0.2">
      <c r="A293" s="224"/>
      <c r="B293" s="219"/>
      <c r="C293" s="218" t="s">
        <v>185</v>
      </c>
      <c r="D293" s="195" t="s">
        <v>204</v>
      </c>
      <c r="E293" s="197">
        <v>8</v>
      </c>
      <c r="F293" s="198">
        <v>35033</v>
      </c>
      <c r="G293" s="198">
        <v>280264</v>
      </c>
      <c r="H293" s="198">
        <v>1584</v>
      </c>
      <c r="I293" s="198">
        <v>12672</v>
      </c>
      <c r="J293" s="199">
        <v>267592</v>
      </c>
    </row>
    <row r="294" spans="1:10" x14ac:dyDescent="0.2">
      <c r="A294" s="224"/>
      <c r="B294" s="219"/>
      <c r="C294" s="220"/>
      <c r="D294" s="195" t="s">
        <v>206</v>
      </c>
      <c r="E294" s="197">
        <v>44</v>
      </c>
      <c r="F294" s="198">
        <v>5561</v>
      </c>
      <c r="G294" s="198">
        <v>244684</v>
      </c>
      <c r="H294" s="198">
        <v>1584</v>
      </c>
      <c r="I294" s="198">
        <v>69696</v>
      </c>
      <c r="J294" s="199">
        <v>174988</v>
      </c>
    </row>
    <row r="295" spans="1:10" x14ac:dyDescent="0.2">
      <c r="A295" s="224"/>
      <c r="B295" s="219"/>
      <c r="C295" s="195" t="s">
        <v>190</v>
      </c>
      <c r="D295" s="195" t="s">
        <v>208</v>
      </c>
      <c r="E295" s="197">
        <v>15</v>
      </c>
      <c r="F295" s="198">
        <v>20848</v>
      </c>
      <c r="G295" s="198">
        <v>312720</v>
      </c>
      <c r="H295" s="198">
        <v>1338</v>
      </c>
      <c r="I295" s="198">
        <v>20070</v>
      </c>
      <c r="J295" s="199">
        <v>292650</v>
      </c>
    </row>
    <row r="296" spans="1:10" x14ac:dyDescent="0.2">
      <c r="A296" s="224"/>
      <c r="B296" s="219"/>
      <c r="C296" s="218" t="s">
        <v>191</v>
      </c>
      <c r="D296" s="195" t="s">
        <v>214</v>
      </c>
      <c r="E296" s="197">
        <v>53</v>
      </c>
      <c r="F296" s="198">
        <v>33634</v>
      </c>
      <c r="G296" s="198">
        <v>1782602</v>
      </c>
      <c r="H296" s="197">
        <v>954</v>
      </c>
      <c r="I296" s="198">
        <v>50562</v>
      </c>
      <c r="J296" s="199">
        <v>1732040</v>
      </c>
    </row>
    <row r="297" spans="1:10" x14ac:dyDescent="0.2">
      <c r="A297" s="224"/>
      <c r="B297" s="219"/>
      <c r="C297" s="219"/>
      <c r="D297" s="195" t="s">
        <v>208</v>
      </c>
      <c r="E297" s="198">
        <v>1682</v>
      </c>
      <c r="F297" s="198">
        <v>20464</v>
      </c>
      <c r="G297" s="198">
        <v>34420448</v>
      </c>
      <c r="H297" s="197">
        <v>954</v>
      </c>
      <c r="I297" s="198">
        <v>1604628</v>
      </c>
      <c r="J297" s="199">
        <v>32815820</v>
      </c>
    </row>
    <row r="298" spans="1:10" x14ac:dyDescent="0.2">
      <c r="A298" s="224"/>
      <c r="B298" s="219"/>
      <c r="C298" s="219"/>
      <c r="D298" s="195" t="s">
        <v>209</v>
      </c>
      <c r="E298" s="197">
        <v>752</v>
      </c>
      <c r="F298" s="198">
        <v>13148</v>
      </c>
      <c r="G298" s="198">
        <v>9887296</v>
      </c>
      <c r="H298" s="197">
        <v>954</v>
      </c>
      <c r="I298" s="198">
        <v>717408</v>
      </c>
      <c r="J298" s="199">
        <v>9169888</v>
      </c>
    </row>
    <row r="299" spans="1:10" x14ac:dyDescent="0.2">
      <c r="A299" s="224"/>
      <c r="B299" s="219"/>
      <c r="C299" s="219"/>
      <c r="D299" s="195" t="s">
        <v>202</v>
      </c>
      <c r="E299" s="197">
        <v>108</v>
      </c>
      <c r="F299" s="198">
        <v>9246</v>
      </c>
      <c r="G299" s="198">
        <v>998568</v>
      </c>
      <c r="H299" s="197">
        <v>954</v>
      </c>
      <c r="I299" s="198">
        <v>103032</v>
      </c>
      <c r="J299" s="199">
        <v>895536</v>
      </c>
    </row>
    <row r="300" spans="1:10" x14ac:dyDescent="0.2">
      <c r="A300" s="224"/>
      <c r="B300" s="219"/>
      <c r="C300" s="219"/>
      <c r="D300" s="195" t="s">
        <v>203</v>
      </c>
      <c r="E300" s="197">
        <v>128</v>
      </c>
      <c r="F300" s="198">
        <v>6320</v>
      </c>
      <c r="G300" s="198">
        <v>808960</v>
      </c>
      <c r="H300" s="197">
        <v>954</v>
      </c>
      <c r="I300" s="198">
        <v>122112</v>
      </c>
      <c r="J300" s="199">
        <v>686848</v>
      </c>
    </row>
    <row r="301" spans="1:10" x14ac:dyDescent="0.2">
      <c r="A301" s="224"/>
      <c r="B301" s="219"/>
      <c r="C301" s="219"/>
      <c r="D301" s="195" t="s">
        <v>219</v>
      </c>
      <c r="E301" s="197">
        <v>20</v>
      </c>
      <c r="F301" s="198">
        <v>3881</v>
      </c>
      <c r="G301" s="198">
        <v>77620</v>
      </c>
      <c r="H301" s="197">
        <v>954</v>
      </c>
      <c r="I301" s="198">
        <v>19080</v>
      </c>
      <c r="J301" s="199">
        <v>58540</v>
      </c>
    </row>
    <row r="302" spans="1:10" x14ac:dyDescent="0.2">
      <c r="A302" s="224"/>
      <c r="B302" s="219"/>
      <c r="C302" s="219"/>
      <c r="D302" s="195" t="s">
        <v>210</v>
      </c>
      <c r="E302" s="197">
        <v>234</v>
      </c>
      <c r="F302" s="198">
        <v>2418</v>
      </c>
      <c r="G302" s="198">
        <v>565812</v>
      </c>
      <c r="H302" s="197">
        <v>954</v>
      </c>
      <c r="I302" s="198">
        <v>223236</v>
      </c>
      <c r="J302" s="199">
        <v>342576</v>
      </c>
    </row>
    <row r="303" spans="1:10" x14ac:dyDescent="0.2">
      <c r="A303" s="224"/>
      <c r="B303" s="219"/>
      <c r="C303" s="219"/>
      <c r="D303" s="195" t="s">
        <v>204</v>
      </c>
      <c r="E303" s="198">
        <v>1116</v>
      </c>
      <c r="F303" s="198">
        <v>34403</v>
      </c>
      <c r="G303" s="198">
        <v>38393748</v>
      </c>
      <c r="H303" s="197">
        <v>954</v>
      </c>
      <c r="I303" s="198">
        <v>1064664</v>
      </c>
      <c r="J303" s="199">
        <v>37329084</v>
      </c>
    </row>
    <row r="304" spans="1:10" x14ac:dyDescent="0.2">
      <c r="A304" s="225"/>
      <c r="B304" s="220"/>
      <c r="C304" s="220"/>
      <c r="D304" s="195" t="s">
        <v>206</v>
      </c>
      <c r="E304" s="197">
        <v>305</v>
      </c>
      <c r="F304" s="198">
        <v>4931</v>
      </c>
      <c r="G304" s="198">
        <v>1503955</v>
      </c>
      <c r="H304" s="197">
        <v>954</v>
      </c>
      <c r="I304" s="198">
        <v>290970</v>
      </c>
      <c r="J304" s="199">
        <v>1212985</v>
      </c>
    </row>
    <row r="305" spans="1:11" ht="15.75" customHeight="1" x14ac:dyDescent="0.2">
      <c r="A305" s="223" t="s">
        <v>11</v>
      </c>
      <c r="B305" s="226" t="s">
        <v>110</v>
      </c>
      <c r="C305" s="227"/>
      <c r="D305" s="228"/>
      <c r="E305" s="198">
        <v>1459</v>
      </c>
      <c r="F305" s="198"/>
      <c r="G305" s="198">
        <v>17041207</v>
      </c>
      <c r="H305" s="198"/>
      <c r="I305" s="198">
        <v>2942302</v>
      </c>
      <c r="J305" s="199">
        <v>14098905</v>
      </c>
      <c r="K305" s="196"/>
    </row>
    <row r="306" spans="1:11" x14ac:dyDescent="0.2">
      <c r="A306" s="224"/>
      <c r="B306" s="195" t="s">
        <v>176</v>
      </c>
      <c r="C306" s="195" t="s">
        <v>177</v>
      </c>
      <c r="D306" s="195" t="s">
        <v>178</v>
      </c>
      <c r="E306" s="221">
        <v>7</v>
      </c>
      <c r="F306" s="216">
        <v>14344</v>
      </c>
      <c r="G306" s="216">
        <v>100408</v>
      </c>
      <c r="H306" s="221">
        <v>0</v>
      </c>
      <c r="I306" s="221">
        <v>0</v>
      </c>
      <c r="J306" s="210">
        <v>100408</v>
      </c>
    </row>
    <row r="307" spans="1:11" x14ac:dyDescent="0.2">
      <c r="A307" s="224"/>
      <c r="B307" s="218" t="s">
        <v>179</v>
      </c>
      <c r="C307" s="218" t="s">
        <v>180</v>
      </c>
      <c r="D307" s="195" t="s">
        <v>182</v>
      </c>
      <c r="E307" s="222"/>
      <c r="F307" s="217"/>
      <c r="G307" s="217"/>
      <c r="H307" s="222"/>
      <c r="I307" s="222"/>
      <c r="J307" s="211"/>
    </row>
    <row r="308" spans="1:11" x14ac:dyDescent="0.2">
      <c r="A308" s="224"/>
      <c r="B308" s="219"/>
      <c r="C308" s="219"/>
      <c r="D308" s="195" t="s">
        <v>183</v>
      </c>
      <c r="E308" s="197">
        <v>13</v>
      </c>
      <c r="F308" s="198">
        <v>6851</v>
      </c>
      <c r="G308" s="198">
        <v>89063</v>
      </c>
      <c r="H308" s="197">
        <v>0</v>
      </c>
      <c r="I308" s="197">
        <v>0</v>
      </c>
      <c r="J308" s="199">
        <v>89063</v>
      </c>
    </row>
    <row r="309" spans="1:11" x14ac:dyDescent="0.2">
      <c r="A309" s="224"/>
      <c r="B309" s="219"/>
      <c r="C309" s="220"/>
      <c r="D309" s="195" t="s">
        <v>184</v>
      </c>
      <c r="E309" s="197">
        <v>1</v>
      </c>
      <c r="F309" s="198">
        <v>10344</v>
      </c>
      <c r="G309" s="198">
        <v>10344</v>
      </c>
      <c r="H309" s="197">
        <v>0</v>
      </c>
      <c r="I309" s="197">
        <v>0</v>
      </c>
      <c r="J309" s="199">
        <v>10344</v>
      </c>
    </row>
    <row r="310" spans="1:11" x14ac:dyDescent="0.2">
      <c r="A310" s="224"/>
      <c r="B310" s="219"/>
      <c r="C310" s="195" t="s">
        <v>185</v>
      </c>
      <c r="D310" s="195" t="s">
        <v>188</v>
      </c>
      <c r="E310" s="197">
        <v>9</v>
      </c>
      <c r="F310" s="198">
        <v>8435</v>
      </c>
      <c r="G310" s="198">
        <v>75915</v>
      </c>
      <c r="H310" s="198">
        <v>2770</v>
      </c>
      <c r="I310" s="198">
        <v>24930</v>
      </c>
      <c r="J310" s="199">
        <v>50985</v>
      </c>
    </row>
    <row r="311" spans="1:11" x14ac:dyDescent="0.2">
      <c r="A311" s="224"/>
      <c r="B311" s="219"/>
      <c r="C311" s="218" t="s">
        <v>191</v>
      </c>
      <c r="D311" s="195" t="s">
        <v>186</v>
      </c>
      <c r="E311" s="197">
        <v>30</v>
      </c>
      <c r="F311" s="198">
        <v>27954</v>
      </c>
      <c r="G311" s="198">
        <v>838620</v>
      </c>
      <c r="H311" s="198">
        <v>2140</v>
      </c>
      <c r="I311" s="198">
        <v>64200</v>
      </c>
      <c r="J311" s="199">
        <v>774420</v>
      </c>
    </row>
    <row r="312" spans="1:11" x14ac:dyDescent="0.2">
      <c r="A312" s="224"/>
      <c r="B312" s="219"/>
      <c r="C312" s="219"/>
      <c r="D312" s="195" t="s">
        <v>187</v>
      </c>
      <c r="E312" s="197">
        <v>181</v>
      </c>
      <c r="F312" s="198">
        <v>15298</v>
      </c>
      <c r="G312" s="198">
        <v>2768938</v>
      </c>
      <c r="H312" s="198">
        <v>2140</v>
      </c>
      <c r="I312" s="198">
        <v>387340</v>
      </c>
      <c r="J312" s="199">
        <v>2381598</v>
      </c>
    </row>
    <row r="313" spans="1:11" x14ac:dyDescent="0.2">
      <c r="A313" s="224"/>
      <c r="B313" s="219"/>
      <c r="C313" s="219"/>
      <c r="D313" s="195" t="s">
        <v>193</v>
      </c>
      <c r="E313" s="197">
        <v>25</v>
      </c>
      <c r="F313" s="198">
        <v>20416</v>
      </c>
      <c r="G313" s="198">
        <v>510400</v>
      </c>
      <c r="H313" s="198">
        <v>2140</v>
      </c>
      <c r="I313" s="198">
        <v>53500</v>
      </c>
      <c r="J313" s="199">
        <v>456900</v>
      </c>
    </row>
    <row r="314" spans="1:11" x14ac:dyDescent="0.2">
      <c r="A314" s="224"/>
      <c r="B314" s="219"/>
      <c r="C314" s="219"/>
      <c r="D314" s="195" t="s">
        <v>188</v>
      </c>
      <c r="E314" s="197">
        <v>894</v>
      </c>
      <c r="F314" s="198">
        <v>7805</v>
      </c>
      <c r="G314" s="198">
        <v>6977670</v>
      </c>
      <c r="H314" s="198">
        <v>2140</v>
      </c>
      <c r="I314" s="198">
        <v>1913160</v>
      </c>
      <c r="J314" s="199">
        <v>5064510</v>
      </c>
    </row>
    <row r="315" spans="1:11" x14ac:dyDescent="0.2">
      <c r="A315" s="224"/>
      <c r="B315" s="220"/>
      <c r="C315" s="220"/>
      <c r="D315" s="195" t="s">
        <v>189</v>
      </c>
      <c r="E315" s="197">
        <v>182</v>
      </c>
      <c r="F315" s="198">
        <v>11298</v>
      </c>
      <c r="G315" s="198">
        <v>2056236</v>
      </c>
      <c r="H315" s="198">
        <v>2140</v>
      </c>
      <c r="I315" s="198">
        <v>389480</v>
      </c>
      <c r="J315" s="199">
        <v>1666756</v>
      </c>
    </row>
    <row r="316" spans="1:11" x14ac:dyDescent="0.2">
      <c r="A316" s="224"/>
      <c r="B316" s="218" t="s">
        <v>197</v>
      </c>
      <c r="C316" s="195" t="s">
        <v>180</v>
      </c>
      <c r="D316" s="195" t="s">
        <v>198</v>
      </c>
      <c r="E316" s="197">
        <v>4</v>
      </c>
      <c r="F316" s="198">
        <v>33449</v>
      </c>
      <c r="G316" s="198">
        <v>133796</v>
      </c>
      <c r="H316" s="197">
        <v>0</v>
      </c>
      <c r="I316" s="197">
        <v>0</v>
      </c>
      <c r="J316" s="199">
        <v>133796</v>
      </c>
    </row>
    <row r="317" spans="1:11" ht="15.75" customHeight="1" x14ac:dyDescent="0.2">
      <c r="A317" s="224"/>
      <c r="B317" s="219"/>
      <c r="C317" s="218" t="s">
        <v>185</v>
      </c>
      <c r="D317" s="195" t="s">
        <v>201</v>
      </c>
      <c r="E317" s="197">
        <v>1</v>
      </c>
      <c r="F317" s="198">
        <v>7059</v>
      </c>
      <c r="G317" s="198">
        <v>7059</v>
      </c>
      <c r="H317" s="198">
        <v>1584</v>
      </c>
      <c r="I317" s="198">
        <v>1584</v>
      </c>
      <c r="J317" s="199">
        <v>5475</v>
      </c>
    </row>
    <row r="318" spans="1:11" x14ac:dyDescent="0.2">
      <c r="A318" s="224"/>
      <c r="B318" s="219"/>
      <c r="C318" s="220"/>
      <c r="D318" s="195" t="s">
        <v>206</v>
      </c>
      <c r="E318" s="197">
        <v>2</v>
      </c>
      <c r="F318" s="198">
        <v>5561</v>
      </c>
      <c r="G318" s="198">
        <v>11122</v>
      </c>
      <c r="H318" s="198">
        <v>1584</v>
      </c>
      <c r="I318" s="198">
        <v>3168</v>
      </c>
      <c r="J318" s="199">
        <v>7954</v>
      </c>
    </row>
    <row r="319" spans="1:11" x14ac:dyDescent="0.2">
      <c r="A319" s="224"/>
      <c r="B319" s="219"/>
      <c r="C319" s="218" t="s">
        <v>191</v>
      </c>
      <c r="D319" s="195" t="s">
        <v>201</v>
      </c>
      <c r="E319" s="197">
        <v>1</v>
      </c>
      <c r="F319" s="198">
        <v>6429</v>
      </c>
      <c r="G319" s="198">
        <v>6429</v>
      </c>
      <c r="H319" s="197">
        <v>954</v>
      </c>
      <c r="I319" s="197">
        <v>954</v>
      </c>
      <c r="J319" s="199">
        <v>5475</v>
      </c>
    </row>
    <row r="320" spans="1:11" x14ac:dyDescent="0.2">
      <c r="A320" s="224"/>
      <c r="B320" s="219"/>
      <c r="C320" s="219"/>
      <c r="D320" s="195" t="s">
        <v>204</v>
      </c>
      <c r="E320" s="197">
        <v>99</v>
      </c>
      <c r="F320" s="198">
        <v>34403</v>
      </c>
      <c r="G320" s="198">
        <v>3405897</v>
      </c>
      <c r="H320" s="197">
        <v>954</v>
      </c>
      <c r="I320" s="198">
        <v>94446</v>
      </c>
      <c r="J320" s="199">
        <v>3311451</v>
      </c>
    </row>
    <row r="321" spans="1:11" x14ac:dyDescent="0.2">
      <c r="A321" s="225"/>
      <c r="B321" s="220"/>
      <c r="C321" s="220"/>
      <c r="D321" s="195" t="s">
        <v>206</v>
      </c>
      <c r="E321" s="197">
        <v>10</v>
      </c>
      <c r="F321" s="198">
        <v>4931</v>
      </c>
      <c r="G321" s="198">
        <v>49310</v>
      </c>
      <c r="H321" s="197">
        <v>954</v>
      </c>
      <c r="I321" s="198">
        <v>9540</v>
      </c>
      <c r="J321" s="199">
        <v>39770</v>
      </c>
    </row>
    <row r="322" spans="1:11" ht="15.75" customHeight="1" x14ac:dyDescent="0.2">
      <c r="A322" s="223" t="s">
        <v>226</v>
      </c>
      <c r="B322" s="226" t="s">
        <v>110</v>
      </c>
      <c r="C322" s="227"/>
      <c r="D322" s="228"/>
      <c r="E322" s="198">
        <v>42917</v>
      </c>
      <c r="F322" s="198"/>
      <c r="G322" s="198">
        <v>588314676</v>
      </c>
      <c r="H322" s="198"/>
      <c r="I322" s="198">
        <v>83304194</v>
      </c>
      <c r="J322" s="199">
        <v>505010482</v>
      </c>
      <c r="K322" s="196"/>
    </row>
    <row r="323" spans="1:11" x14ac:dyDescent="0.2">
      <c r="A323" s="224"/>
      <c r="B323" s="195" t="s">
        <v>176</v>
      </c>
      <c r="C323" s="195" t="s">
        <v>177</v>
      </c>
      <c r="D323" s="195" t="s">
        <v>178</v>
      </c>
      <c r="E323" s="221">
        <v>27</v>
      </c>
      <c r="F323" s="216">
        <v>27000</v>
      </c>
      <c r="G323" s="216">
        <v>729000</v>
      </c>
      <c r="H323" s="221">
        <v>0</v>
      </c>
      <c r="I323" s="221">
        <v>0</v>
      </c>
      <c r="J323" s="210">
        <v>729000</v>
      </c>
    </row>
    <row r="324" spans="1:11" x14ac:dyDescent="0.2">
      <c r="A324" s="224"/>
      <c r="B324" s="218" t="s">
        <v>179</v>
      </c>
      <c r="C324" s="218" t="s">
        <v>180</v>
      </c>
      <c r="D324" s="195" t="s">
        <v>220</v>
      </c>
      <c r="E324" s="222"/>
      <c r="F324" s="217"/>
      <c r="G324" s="217"/>
      <c r="H324" s="222"/>
      <c r="I324" s="222"/>
      <c r="J324" s="211"/>
    </row>
    <row r="325" spans="1:11" x14ac:dyDescent="0.2">
      <c r="A325" s="224"/>
      <c r="B325" s="219"/>
      <c r="C325" s="219"/>
      <c r="D325" s="195" t="s">
        <v>182</v>
      </c>
      <c r="E325" s="197">
        <v>29</v>
      </c>
      <c r="F325" s="198">
        <v>14344</v>
      </c>
      <c r="G325" s="198">
        <v>415976</v>
      </c>
      <c r="H325" s="197">
        <v>0</v>
      </c>
      <c r="I325" s="197">
        <v>0</v>
      </c>
      <c r="J325" s="199">
        <v>415976</v>
      </c>
    </row>
    <row r="326" spans="1:11" x14ac:dyDescent="0.2">
      <c r="A326" s="224"/>
      <c r="B326" s="219"/>
      <c r="C326" s="219"/>
      <c r="D326" s="195" t="s">
        <v>221</v>
      </c>
      <c r="E326" s="197">
        <v>2</v>
      </c>
      <c r="F326" s="198">
        <v>19462</v>
      </c>
      <c r="G326" s="198">
        <v>38924</v>
      </c>
      <c r="H326" s="197">
        <v>0</v>
      </c>
      <c r="I326" s="197">
        <v>0</v>
      </c>
      <c r="J326" s="199">
        <v>38924</v>
      </c>
    </row>
    <row r="327" spans="1:11" x14ac:dyDescent="0.2">
      <c r="A327" s="224"/>
      <c r="B327" s="219"/>
      <c r="C327" s="219"/>
      <c r="D327" s="195" t="s">
        <v>183</v>
      </c>
      <c r="E327" s="198">
        <v>1903</v>
      </c>
      <c r="F327" s="198">
        <v>6851</v>
      </c>
      <c r="G327" s="198">
        <v>13037453</v>
      </c>
      <c r="H327" s="197">
        <v>0</v>
      </c>
      <c r="I327" s="197">
        <v>0</v>
      </c>
      <c r="J327" s="199">
        <v>13037453</v>
      </c>
    </row>
    <row r="328" spans="1:11" x14ac:dyDescent="0.2">
      <c r="A328" s="224"/>
      <c r="B328" s="219"/>
      <c r="C328" s="220"/>
      <c r="D328" s="195" t="s">
        <v>184</v>
      </c>
      <c r="E328" s="197">
        <v>56</v>
      </c>
      <c r="F328" s="198">
        <v>10344</v>
      </c>
      <c r="G328" s="198">
        <v>579264</v>
      </c>
      <c r="H328" s="197">
        <v>0</v>
      </c>
      <c r="I328" s="197">
        <v>0</v>
      </c>
      <c r="J328" s="199">
        <v>579264</v>
      </c>
    </row>
    <row r="329" spans="1:11" ht="15.75" customHeight="1" x14ac:dyDescent="0.2">
      <c r="A329" s="224"/>
      <c r="B329" s="219"/>
      <c r="C329" s="218" t="s">
        <v>185</v>
      </c>
      <c r="D329" s="195" t="s">
        <v>188</v>
      </c>
      <c r="E329" s="197">
        <v>46</v>
      </c>
      <c r="F329" s="198">
        <v>8435</v>
      </c>
      <c r="G329" s="198">
        <v>388010</v>
      </c>
      <c r="H329" s="198">
        <v>2770</v>
      </c>
      <c r="I329" s="198">
        <v>127420</v>
      </c>
      <c r="J329" s="199">
        <v>260590</v>
      </c>
    </row>
    <row r="330" spans="1:11" x14ac:dyDescent="0.2">
      <c r="A330" s="224"/>
      <c r="B330" s="219"/>
      <c r="C330" s="220"/>
      <c r="D330" s="195" t="s">
        <v>189</v>
      </c>
      <c r="E330" s="197">
        <v>2</v>
      </c>
      <c r="F330" s="198">
        <v>11928</v>
      </c>
      <c r="G330" s="198">
        <v>23856</v>
      </c>
      <c r="H330" s="198">
        <v>2770</v>
      </c>
      <c r="I330" s="198">
        <v>5540</v>
      </c>
      <c r="J330" s="199">
        <v>18316</v>
      </c>
    </row>
    <row r="331" spans="1:11" x14ac:dyDescent="0.2">
      <c r="A331" s="224"/>
      <c r="B331" s="219"/>
      <c r="C331" s="218" t="s">
        <v>190</v>
      </c>
      <c r="D331" s="195" t="s">
        <v>187</v>
      </c>
      <c r="E331" s="197">
        <v>4</v>
      </c>
      <c r="F331" s="198">
        <v>15682</v>
      </c>
      <c r="G331" s="198">
        <v>62728</v>
      </c>
      <c r="H331" s="198">
        <v>2524</v>
      </c>
      <c r="I331" s="198">
        <v>10096</v>
      </c>
      <c r="J331" s="199">
        <v>52632</v>
      </c>
    </row>
    <row r="332" spans="1:11" x14ac:dyDescent="0.2">
      <c r="A332" s="224"/>
      <c r="B332" s="219"/>
      <c r="C332" s="219"/>
      <c r="D332" s="195" t="s">
        <v>193</v>
      </c>
      <c r="E332" s="197">
        <v>5</v>
      </c>
      <c r="F332" s="198">
        <v>20800</v>
      </c>
      <c r="G332" s="198">
        <v>104000</v>
      </c>
      <c r="H332" s="198">
        <v>2524</v>
      </c>
      <c r="I332" s="198">
        <v>12620</v>
      </c>
      <c r="J332" s="199">
        <v>91380</v>
      </c>
    </row>
    <row r="333" spans="1:11" x14ac:dyDescent="0.2">
      <c r="A333" s="224"/>
      <c r="B333" s="219"/>
      <c r="C333" s="219"/>
      <c r="D333" s="195" t="s">
        <v>188</v>
      </c>
      <c r="E333" s="197">
        <v>480</v>
      </c>
      <c r="F333" s="198">
        <v>8181</v>
      </c>
      <c r="G333" s="198">
        <v>3926880</v>
      </c>
      <c r="H333" s="198">
        <v>2524</v>
      </c>
      <c r="I333" s="198">
        <v>1211520</v>
      </c>
      <c r="J333" s="199">
        <v>2715360</v>
      </c>
    </row>
    <row r="334" spans="1:11" x14ac:dyDescent="0.2">
      <c r="A334" s="224"/>
      <c r="B334" s="219"/>
      <c r="C334" s="220"/>
      <c r="D334" s="195" t="s">
        <v>189</v>
      </c>
      <c r="E334" s="197">
        <v>5</v>
      </c>
      <c r="F334" s="198">
        <v>11682</v>
      </c>
      <c r="G334" s="198">
        <v>58410</v>
      </c>
      <c r="H334" s="198">
        <v>2524</v>
      </c>
      <c r="I334" s="198">
        <v>12620</v>
      </c>
      <c r="J334" s="199">
        <v>45790</v>
      </c>
    </row>
    <row r="335" spans="1:11" x14ac:dyDescent="0.2">
      <c r="A335" s="224"/>
      <c r="B335" s="219"/>
      <c r="C335" s="218" t="s">
        <v>191</v>
      </c>
      <c r="D335" s="195" t="s">
        <v>192</v>
      </c>
      <c r="E335" s="197">
        <v>9</v>
      </c>
      <c r="F335" s="198">
        <v>31084</v>
      </c>
      <c r="G335" s="198">
        <v>279756</v>
      </c>
      <c r="H335" s="198">
        <v>2140</v>
      </c>
      <c r="I335" s="198">
        <v>19260</v>
      </c>
      <c r="J335" s="199">
        <v>260496</v>
      </c>
    </row>
    <row r="336" spans="1:11" x14ac:dyDescent="0.2">
      <c r="A336" s="224"/>
      <c r="B336" s="219"/>
      <c r="C336" s="219"/>
      <c r="D336" s="195" t="s">
        <v>186</v>
      </c>
      <c r="E336" s="198">
        <v>1545</v>
      </c>
      <c r="F336" s="198">
        <v>27954</v>
      </c>
      <c r="G336" s="198">
        <v>43188930</v>
      </c>
      <c r="H336" s="198">
        <v>2140</v>
      </c>
      <c r="I336" s="198">
        <v>3306300</v>
      </c>
      <c r="J336" s="199">
        <v>39882630</v>
      </c>
    </row>
    <row r="337" spans="1:10" x14ac:dyDescent="0.2">
      <c r="A337" s="224"/>
      <c r="B337" s="219"/>
      <c r="C337" s="219"/>
      <c r="D337" s="195" t="s">
        <v>187</v>
      </c>
      <c r="E337" s="198">
        <v>6418</v>
      </c>
      <c r="F337" s="198">
        <v>15298</v>
      </c>
      <c r="G337" s="198">
        <v>98182564</v>
      </c>
      <c r="H337" s="198">
        <v>2140</v>
      </c>
      <c r="I337" s="198">
        <v>13734520</v>
      </c>
      <c r="J337" s="199">
        <v>84448044</v>
      </c>
    </row>
    <row r="338" spans="1:10" x14ac:dyDescent="0.2">
      <c r="A338" s="224"/>
      <c r="B338" s="219"/>
      <c r="C338" s="219"/>
      <c r="D338" s="195" t="s">
        <v>193</v>
      </c>
      <c r="E338" s="197">
        <v>111</v>
      </c>
      <c r="F338" s="198">
        <v>20416</v>
      </c>
      <c r="G338" s="198">
        <v>2266176</v>
      </c>
      <c r="H338" s="198">
        <v>2140</v>
      </c>
      <c r="I338" s="198">
        <v>237540</v>
      </c>
      <c r="J338" s="199">
        <v>2028636</v>
      </c>
    </row>
    <row r="339" spans="1:10" x14ac:dyDescent="0.2">
      <c r="A339" s="224"/>
      <c r="B339" s="219"/>
      <c r="C339" s="219"/>
      <c r="D339" s="195" t="s">
        <v>188</v>
      </c>
      <c r="E339" s="198">
        <v>12427</v>
      </c>
      <c r="F339" s="198">
        <v>7805</v>
      </c>
      <c r="G339" s="198">
        <v>96992735</v>
      </c>
      <c r="H339" s="198">
        <v>2140</v>
      </c>
      <c r="I339" s="198">
        <v>26593780</v>
      </c>
      <c r="J339" s="199">
        <v>70398955</v>
      </c>
    </row>
    <row r="340" spans="1:10" x14ac:dyDescent="0.2">
      <c r="A340" s="224"/>
      <c r="B340" s="220"/>
      <c r="C340" s="220"/>
      <c r="D340" s="195" t="s">
        <v>189</v>
      </c>
      <c r="E340" s="198">
        <v>3912</v>
      </c>
      <c r="F340" s="198">
        <v>11298</v>
      </c>
      <c r="G340" s="198">
        <v>44197776</v>
      </c>
      <c r="H340" s="198">
        <v>2140</v>
      </c>
      <c r="I340" s="198">
        <v>8371680</v>
      </c>
      <c r="J340" s="199">
        <v>35826096</v>
      </c>
    </row>
    <row r="341" spans="1:10" ht="15.75" customHeight="1" x14ac:dyDescent="0.2">
      <c r="A341" s="224"/>
      <c r="B341" s="218" t="s">
        <v>211</v>
      </c>
      <c r="C341" s="218" t="s">
        <v>185</v>
      </c>
      <c r="D341" s="195" t="s">
        <v>215</v>
      </c>
      <c r="E341" s="197">
        <v>40</v>
      </c>
      <c r="F341" s="198">
        <v>12313</v>
      </c>
      <c r="G341" s="198">
        <v>492520</v>
      </c>
      <c r="H341" s="198">
        <v>5613</v>
      </c>
      <c r="I341" s="198">
        <v>224520</v>
      </c>
      <c r="J341" s="199">
        <v>268000</v>
      </c>
    </row>
    <row r="342" spans="1:10" x14ac:dyDescent="0.2">
      <c r="A342" s="224"/>
      <c r="B342" s="219"/>
      <c r="C342" s="220"/>
      <c r="D342" s="195" t="s">
        <v>202</v>
      </c>
      <c r="E342" s="197">
        <v>1</v>
      </c>
      <c r="F342" s="198">
        <v>9876</v>
      </c>
      <c r="G342" s="198">
        <v>9876</v>
      </c>
      <c r="H342" s="198">
        <v>3176</v>
      </c>
      <c r="I342" s="198">
        <v>3176</v>
      </c>
      <c r="J342" s="199">
        <v>6700</v>
      </c>
    </row>
    <row r="343" spans="1:10" x14ac:dyDescent="0.2">
      <c r="A343" s="224"/>
      <c r="B343" s="219"/>
      <c r="C343" s="218" t="s">
        <v>191</v>
      </c>
      <c r="D343" s="195" t="s">
        <v>227</v>
      </c>
      <c r="E343" s="197">
        <v>2</v>
      </c>
      <c r="F343" s="198">
        <v>19323</v>
      </c>
      <c r="G343" s="198">
        <v>38646</v>
      </c>
      <c r="H343" s="198">
        <v>12623</v>
      </c>
      <c r="I343" s="198">
        <v>25246</v>
      </c>
      <c r="J343" s="199">
        <v>13400</v>
      </c>
    </row>
    <row r="344" spans="1:10" x14ac:dyDescent="0.2">
      <c r="A344" s="224"/>
      <c r="B344" s="219"/>
      <c r="C344" s="219"/>
      <c r="D344" s="195" t="s">
        <v>215</v>
      </c>
      <c r="E344" s="198">
        <v>2592</v>
      </c>
      <c r="F344" s="198">
        <v>12313</v>
      </c>
      <c r="G344" s="198">
        <v>31915296</v>
      </c>
      <c r="H344" s="198">
        <v>5613</v>
      </c>
      <c r="I344" s="198">
        <v>14548896</v>
      </c>
      <c r="J344" s="199">
        <v>17366400</v>
      </c>
    </row>
    <row r="345" spans="1:10" x14ac:dyDescent="0.2">
      <c r="A345" s="224"/>
      <c r="B345" s="219"/>
      <c r="C345" s="219"/>
      <c r="D345" s="195" t="s">
        <v>216</v>
      </c>
      <c r="E345" s="197">
        <v>2</v>
      </c>
      <c r="F345" s="197">
        <v>0</v>
      </c>
      <c r="G345" s="197">
        <v>0</v>
      </c>
      <c r="H345" s="197">
        <v>0</v>
      </c>
      <c r="I345" s="197">
        <v>0</v>
      </c>
      <c r="J345" s="200">
        <v>0</v>
      </c>
    </row>
    <row r="346" spans="1:10" x14ac:dyDescent="0.2">
      <c r="A346" s="224"/>
      <c r="B346" s="220"/>
      <c r="C346" s="220"/>
      <c r="D346" s="195" t="s">
        <v>202</v>
      </c>
      <c r="E346" s="197">
        <v>2</v>
      </c>
      <c r="F346" s="198">
        <v>9246</v>
      </c>
      <c r="G346" s="198">
        <v>18492</v>
      </c>
      <c r="H346" s="198">
        <v>2546</v>
      </c>
      <c r="I346" s="198">
        <v>5092</v>
      </c>
      <c r="J346" s="199">
        <v>13400</v>
      </c>
    </row>
    <row r="347" spans="1:10" x14ac:dyDescent="0.2">
      <c r="A347" s="224"/>
      <c r="B347" s="218" t="s">
        <v>194</v>
      </c>
      <c r="C347" s="218"/>
      <c r="D347" s="195" t="s">
        <v>195</v>
      </c>
      <c r="E347" s="197">
        <v>358</v>
      </c>
      <c r="F347" s="198">
        <v>21290</v>
      </c>
      <c r="G347" s="198">
        <v>7621820</v>
      </c>
      <c r="H347" s="198">
        <v>3465</v>
      </c>
      <c r="I347" s="198">
        <v>1240470</v>
      </c>
      <c r="J347" s="199">
        <v>6381350</v>
      </c>
    </row>
    <row r="348" spans="1:10" x14ac:dyDescent="0.2">
      <c r="A348" s="224"/>
      <c r="B348" s="220"/>
      <c r="C348" s="220"/>
      <c r="D348" s="195" t="s">
        <v>196</v>
      </c>
      <c r="E348" s="197">
        <v>630</v>
      </c>
      <c r="F348" s="198">
        <v>18337</v>
      </c>
      <c r="G348" s="198">
        <v>11552310</v>
      </c>
      <c r="H348" s="198">
        <v>3465</v>
      </c>
      <c r="I348" s="198">
        <v>2182950</v>
      </c>
      <c r="J348" s="199">
        <v>9369360</v>
      </c>
    </row>
    <row r="349" spans="1:10" x14ac:dyDescent="0.2">
      <c r="A349" s="224"/>
      <c r="B349" s="218" t="s">
        <v>197</v>
      </c>
      <c r="C349" s="218" t="s">
        <v>180</v>
      </c>
      <c r="D349" s="195" t="s">
        <v>213</v>
      </c>
      <c r="E349" s="197">
        <v>1</v>
      </c>
      <c r="F349" s="198">
        <v>19510</v>
      </c>
      <c r="G349" s="198">
        <v>19510</v>
      </c>
      <c r="H349" s="197">
        <v>0</v>
      </c>
      <c r="I349" s="197">
        <v>0</v>
      </c>
      <c r="J349" s="199">
        <v>19510</v>
      </c>
    </row>
    <row r="350" spans="1:10" x14ac:dyDescent="0.2">
      <c r="A350" s="224"/>
      <c r="B350" s="219"/>
      <c r="C350" s="219"/>
      <c r="D350" s="195" t="s">
        <v>223</v>
      </c>
      <c r="E350" s="197">
        <v>3</v>
      </c>
      <c r="F350" s="198">
        <v>2927</v>
      </c>
      <c r="G350" s="198">
        <v>8781</v>
      </c>
      <c r="H350" s="197">
        <v>0</v>
      </c>
      <c r="I350" s="197">
        <v>0</v>
      </c>
      <c r="J350" s="199">
        <v>8781</v>
      </c>
    </row>
    <row r="351" spans="1:10" x14ac:dyDescent="0.2">
      <c r="A351" s="224"/>
      <c r="B351" s="219"/>
      <c r="C351" s="219"/>
      <c r="D351" s="195" t="s">
        <v>198</v>
      </c>
      <c r="E351" s="197">
        <v>351</v>
      </c>
      <c r="F351" s="198">
        <v>33449</v>
      </c>
      <c r="G351" s="198">
        <v>11740599</v>
      </c>
      <c r="H351" s="197">
        <v>0</v>
      </c>
      <c r="I351" s="197">
        <v>0</v>
      </c>
      <c r="J351" s="199">
        <v>11740599</v>
      </c>
    </row>
    <row r="352" spans="1:10" x14ac:dyDescent="0.2">
      <c r="A352" s="224"/>
      <c r="B352" s="219"/>
      <c r="C352" s="219"/>
      <c r="D352" s="195" t="s">
        <v>218</v>
      </c>
      <c r="E352" s="197">
        <v>7</v>
      </c>
      <c r="F352" s="198">
        <v>3977</v>
      </c>
      <c r="G352" s="198">
        <v>27839</v>
      </c>
      <c r="H352" s="197">
        <v>0</v>
      </c>
      <c r="I352" s="197">
        <v>0</v>
      </c>
      <c r="J352" s="199">
        <v>27839</v>
      </c>
    </row>
    <row r="353" spans="1:10" x14ac:dyDescent="0.2">
      <c r="A353" s="224"/>
      <c r="B353" s="219"/>
      <c r="C353" s="220"/>
      <c r="D353" s="195" t="s">
        <v>200</v>
      </c>
      <c r="E353" s="197">
        <v>50</v>
      </c>
      <c r="F353" s="198">
        <v>6198</v>
      </c>
      <c r="G353" s="198">
        <v>309900</v>
      </c>
      <c r="H353" s="197">
        <v>0</v>
      </c>
      <c r="I353" s="197">
        <v>0</v>
      </c>
      <c r="J353" s="199">
        <v>309900</v>
      </c>
    </row>
    <row r="354" spans="1:10" x14ac:dyDescent="0.2">
      <c r="A354" s="224"/>
      <c r="B354" s="219"/>
      <c r="C354" s="218" t="s">
        <v>185</v>
      </c>
      <c r="D354" s="195" t="s">
        <v>201</v>
      </c>
      <c r="E354" s="197">
        <v>22</v>
      </c>
      <c r="F354" s="198">
        <v>7059</v>
      </c>
      <c r="G354" s="198">
        <v>155298</v>
      </c>
      <c r="H354" s="198">
        <v>1584</v>
      </c>
      <c r="I354" s="198">
        <v>34848</v>
      </c>
      <c r="J354" s="199">
        <v>120450</v>
      </c>
    </row>
    <row r="355" spans="1:10" x14ac:dyDescent="0.2">
      <c r="A355" s="224"/>
      <c r="B355" s="219"/>
      <c r="C355" s="219"/>
      <c r="D355" s="195" t="s">
        <v>208</v>
      </c>
      <c r="E355" s="197">
        <v>2</v>
      </c>
      <c r="F355" s="198">
        <v>21094</v>
      </c>
      <c r="G355" s="198">
        <v>42188</v>
      </c>
      <c r="H355" s="198">
        <v>1584</v>
      </c>
      <c r="I355" s="198">
        <v>3168</v>
      </c>
      <c r="J355" s="199">
        <v>39020</v>
      </c>
    </row>
    <row r="356" spans="1:10" x14ac:dyDescent="0.2">
      <c r="A356" s="224"/>
      <c r="B356" s="219"/>
      <c r="C356" s="219"/>
      <c r="D356" s="195" t="s">
        <v>202</v>
      </c>
      <c r="E356" s="197">
        <v>2</v>
      </c>
      <c r="F356" s="198">
        <v>9876</v>
      </c>
      <c r="G356" s="198">
        <v>19752</v>
      </c>
      <c r="H356" s="198">
        <v>1584</v>
      </c>
      <c r="I356" s="198">
        <v>3168</v>
      </c>
      <c r="J356" s="199">
        <v>16584</v>
      </c>
    </row>
    <row r="357" spans="1:10" x14ac:dyDescent="0.2">
      <c r="A357" s="224"/>
      <c r="B357" s="219"/>
      <c r="C357" s="219"/>
      <c r="D357" s="195" t="s">
        <v>219</v>
      </c>
      <c r="E357" s="197">
        <v>7</v>
      </c>
      <c r="F357" s="198">
        <v>4511</v>
      </c>
      <c r="G357" s="198">
        <v>31577</v>
      </c>
      <c r="H357" s="198">
        <v>1584</v>
      </c>
      <c r="I357" s="198">
        <v>11088</v>
      </c>
      <c r="J357" s="199">
        <v>20489</v>
      </c>
    </row>
    <row r="358" spans="1:10" x14ac:dyDescent="0.2">
      <c r="A358" s="224"/>
      <c r="B358" s="219"/>
      <c r="C358" s="219"/>
      <c r="D358" s="195" t="s">
        <v>204</v>
      </c>
      <c r="E358" s="197">
        <v>28</v>
      </c>
      <c r="F358" s="198">
        <v>35033</v>
      </c>
      <c r="G358" s="198">
        <v>980924</v>
      </c>
      <c r="H358" s="198">
        <v>1584</v>
      </c>
      <c r="I358" s="198">
        <v>44352</v>
      </c>
      <c r="J358" s="199">
        <v>936572</v>
      </c>
    </row>
    <row r="359" spans="1:10" x14ac:dyDescent="0.2">
      <c r="A359" s="224"/>
      <c r="B359" s="219"/>
      <c r="C359" s="219"/>
      <c r="D359" s="195" t="s">
        <v>206</v>
      </c>
      <c r="E359" s="197">
        <v>9</v>
      </c>
      <c r="F359" s="198">
        <v>5561</v>
      </c>
      <c r="G359" s="198">
        <v>50049</v>
      </c>
      <c r="H359" s="198">
        <v>1584</v>
      </c>
      <c r="I359" s="198">
        <v>14256</v>
      </c>
      <c r="J359" s="199">
        <v>35793</v>
      </c>
    </row>
    <row r="360" spans="1:10" x14ac:dyDescent="0.2">
      <c r="A360" s="224"/>
      <c r="B360" s="219"/>
      <c r="C360" s="220"/>
      <c r="D360" s="195" t="s">
        <v>207</v>
      </c>
      <c r="E360" s="197">
        <v>1</v>
      </c>
      <c r="F360" s="198">
        <v>7782</v>
      </c>
      <c r="G360" s="198">
        <v>7782</v>
      </c>
      <c r="H360" s="198">
        <v>1584</v>
      </c>
      <c r="I360" s="198">
        <v>1584</v>
      </c>
      <c r="J360" s="199">
        <v>6198</v>
      </c>
    </row>
    <row r="361" spans="1:10" x14ac:dyDescent="0.2">
      <c r="A361" s="224"/>
      <c r="B361" s="219"/>
      <c r="C361" s="218" t="s">
        <v>190</v>
      </c>
      <c r="D361" s="195" t="s">
        <v>201</v>
      </c>
      <c r="E361" s="197">
        <v>9</v>
      </c>
      <c r="F361" s="198">
        <v>6642</v>
      </c>
      <c r="G361" s="198">
        <v>59781</v>
      </c>
      <c r="H361" s="198">
        <v>1338</v>
      </c>
      <c r="I361" s="198">
        <v>12042</v>
      </c>
      <c r="J361" s="199">
        <v>47739</v>
      </c>
    </row>
    <row r="362" spans="1:10" x14ac:dyDescent="0.2">
      <c r="A362" s="224"/>
      <c r="B362" s="219"/>
      <c r="C362" s="219"/>
      <c r="D362" s="195" t="s">
        <v>208</v>
      </c>
      <c r="E362" s="197">
        <v>19</v>
      </c>
      <c r="F362" s="198">
        <v>20707</v>
      </c>
      <c r="G362" s="198">
        <v>393424</v>
      </c>
      <c r="H362" s="198">
        <v>1338</v>
      </c>
      <c r="I362" s="198">
        <v>25422</v>
      </c>
      <c r="J362" s="199">
        <v>368002</v>
      </c>
    </row>
    <row r="363" spans="1:10" x14ac:dyDescent="0.2">
      <c r="A363" s="224"/>
      <c r="B363" s="219"/>
      <c r="C363" s="219"/>
      <c r="D363" s="195" t="s">
        <v>204</v>
      </c>
      <c r="E363" s="197">
        <v>24</v>
      </c>
      <c r="F363" s="198">
        <v>34787</v>
      </c>
      <c r="G363" s="198">
        <v>834888</v>
      </c>
      <c r="H363" s="198">
        <v>1338</v>
      </c>
      <c r="I363" s="198">
        <v>32112</v>
      </c>
      <c r="J363" s="199">
        <v>802776</v>
      </c>
    </row>
    <row r="364" spans="1:10" x14ac:dyDescent="0.2">
      <c r="A364" s="224"/>
      <c r="B364" s="219"/>
      <c r="C364" s="219"/>
      <c r="D364" s="195" t="s">
        <v>206</v>
      </c>
      <c r="E364" s="197">
        <v>37</v>
      </c>
      <c r="F364" s="198">
        <v>5284</v>
      </c>
      <c r="G364" s="198">
        <v>195503</v>
      </c>
      <c r="H364" s="198">
        <v>1338</v>
      </c>
      <c r="I364" s="198">
        <v>49506</v>
      </c>
      <c r="J364" s="199">
        <v>145997</v>
      </c>
    </row>
    <row r="365" spans="1:10" x14ac:dyDescent="0.2">
      <c r="A365" s="224"/>
      <c r="B365" s="219"/>
      <c r="C365" s="220"/>
      <c r="D365" s="195" t="s">
        <v>207</v>
      </c>
      <c r="E365" s="197">
        <v>6</v>
      </c>
      <c r="F365" s="198">
        <v>7472</v>
      </c>
      <c r="G365" s="198">
        <v>44832</v>
      </c>
      <c r="H365" s="198">
        <v>1338</v>
      </c>
      <c r="I365" s="198">
        <v>8028</v>
      </c>
      <c r="J365" s="199">
        <v>36804</v>
      </c>
    </row>
    <row r="366" spans="1:10" x14ac:dyDescent="0.2">
      <c r="A366" s="224"/>
      <c r="B366" s="219"/>
      <c r="C366" s="218" t="s">
        <v>191</v>
      </c>
      <c r="D366" s="195" t="s">
        <v>201</v>
      </c>
      <c r="E366" s="198">
        <v>1674</v>
      </c>
      <c r="F366" s="198">
        <v>6429</v>
      </c>
      <c r="G366" s="198">
        <v>10762146</v>
      </c>
      <c r="H366" s="197">
        <v>954</v>
      </c>
      <c r="I366" s="198">
        <v>1596996</v>
      </c>
      <c r="J366" s="199">
        <v>9165150</v>
      </c>
    </row>
    <row r="367" spans="1:10" x14ac:dyDescent="0.2">
      <c r="A367" s="224"/>
      <c r="B367" s="219"/>
      <c r="C367" s="219"/>
      <c r="D367" s="195" t="s">
        <v>228</v>
      </c>
      <c r="E367" s="197">
        <v>8</v>
      </c>
      <c r="F367" s="198">
        <v>105333</v>
      </c>
      <c r="G367" s="198">
        <v>842664</v>
      </c>
      <c r="H367" s="197">
        <v>954</v>
      </c>
      <c r="I367" s="198">
        <v>7632</v>
      </c>
      <c r="J367" s="199">
        <v>835032</v>
      </c>
    </row>
    <row r="368" spans="1:10" x14ac:dyDescent="0.2">
      <c r="A368" s="224"/>
      <c r="B368" s="219"/>
      <c r="C368" s="219"/>
      <c r="D368" s="195" t="s">
        <v>214</v>
      </c>
      <c r="E368" s="197">
        <v>119</v>
      </c>
      <c r="F368" s="198">
        <v>33634</v>
      </c>
      <c r="G368" s="198">
        <v>4002446</v>
      </c>
      <c r="H368" s="197">
        <v>954</v>
      </c>
      <c r="I368" s="198">
        <v>113526</v>
      </c>
      <c r="J368" s="199">
        <v>3888920</v>
      </c>
    </row>
    <row r="369" spans="1:11" x14ac:dyDescent="0.2">
      <c r="A369" s="224"/>
      <c r="B369" s="219"/>
      <c r="C369" s="219"/>
      <c r="D369" s="195" t="s">
        <v>208</v>
      </c>
      <c r="E369" s="198">
        <v>2024</v>
      </c>
      <c r="F369" s="198">
        <v>20464</v>
      </c>
      <c r="G369" s="198">
        <v>41419136</v>
      </c>
      <c r="H369" s="197">
        <v>954</v>
      </c>
      <c r="I369" s="198">
        <v>1930896</v>
      </c>
      <c r="J369" s="199">
        <v>39488240</v>
      </c>
    </row>
    <row r="370" spans="1:11" x14ac:dyDescent="0.2">
      <c r="A370" s="224"/>
      <c r="B370" s="219"/>
      <c r="C370" s="219"/>
      <c r="D370" s="195" t="s">
        <v>209</v>
      </c>
      <c r="E370" s="197">
        <v>605</v>
      </c>
      <c r="F370" s="198">
        <v>13148</v>
      </c>
      <c r="G370" s="198">
        <v>7954540</v>
      </c>
      <c r="H370" s="197">
        <v>954</v>
      </c>
      <c r="I370" s="198">
        <v>577170</v>
      </c>
      <c r="J370" s="199">
        <v>7377370</v>
      </c>
    </row>
    <row r="371" spans="1:11" x14ac:dyDescent="0.2">
      <c r="A371" s="224"/>
      <c r="B371" s="219"/>
      <c r="C371" s="219"/>
      <c r="D371" s="195" t="s">
        <v>202</v>
      </c>
      <c r="E371" s="197">
        <v>754</v>
      </c>
      <c r="F371" s="198">
        <v>9246</v>
      </c>
      <c r="G371" s="198">
        <v>6971484</v>
      </c>
      <c r="H371" s="197">
        <v>954</v>
      </c>
      <c r="I371" s="198">
        <v>719316</v>
      </c>
      <c r="J371" s="199">
        <v>6252168</v>
      </c>
    </row>
    <row r="372" spans="1:11" x14ac:dyDescent="0.2">
      <c r="A372" s="224"/>
      <c r="B372" s="219"/>
      <c r="C372" s="219"/>
      <c r="D372" s="195" t="s">
        <v>203</v>
      </c>
      <c r="E372" s="197">
        <v>118</v>
      </c>
      <c r="F372" s="198">
        <v>6320</v>
      </c>
      <c r="G372" s="198">
        <v>745760</v>
      </c>
      <c r="H372" s="197">
        <v>954</v>
      </c>
      <c r="I372" s="198">
        <v>112572</v>
      </c>
      <c r="J372" s="199">
        <v>633188</v>
      </c>
    </row>
    <row r="373" spans="1:11" x14ac:dyDescent="0.2">
      <c r="A373" s="224"/>
      <c r="B373" s="219"/>
      <c r="C373" s="219"/>
      <c r="D373" s="195" t="s">
        <v>219</v>
      </c>
      <c r="E373" s="197">
        <v>306</v>
      </c>
      <c r="F373" s="198">
        <v>3881</v>
      </c>
      <c r="G373" s="198">
        <v>1187586</v>
      </c>
      <c r="H373" s="197">
        <v>954</v>
      </c>
      <c r="I373" s="198">
        <v>291924</v>
      </c>
      <c r="J373" s="199">
        <v>895662</v>
      </c>
    </row>
    <row r="374" spans="1:11" x14ac:dyDescent="0.2">
      <c r="A374" s="224"/>
      <c r="B374" s="219"/>
      <c r="C374" s="219"/>
      <c r="D374" s="195" t="s">
        <v>210</v>
      </c>
      <c r="E374" s="197">
        <v>582</v>
      </c>
      <c r="F374" s="198">
        <v>2418</v>
      </c>
      <c r="G374" s="198">
        <v>1407276</v>
      </c>
      <c r="H374" s="197">
        <v>954</v>
      </c>
      <c r="I374" s="198">
        <v>555228</v>
      </c>
      <c r="J374" s="199">
        <v>852048</v>
      </c>
    </row>
    <row r="375" spans="1:11" x14ac:dyDescent="0.2">
      <c r="A375" s="224"/>
      <c r="B375" s="219"/>
      <c r="C375" s="219"/>
      <c r="D375" s="195" t="s">
        <v>204</v>
      </c>
      <c r="E375" s="198">
        <v>3693</v>
      </c>
      <c r="F375" s="198">
        <v>34403</v>
      </c>
      <c r="G375" s="198">
        <v>127050279</v>
      </c>
      <c r="H375" s="197">
        <v>954</v>
      </c>
      <c r="I375" s="198">
        <v>3523122</v>
      </c>
      <c r="J375" s="199">
        <v>123527157</v>
      </c>
    </row>
    <row r="376" spans="1:11" x14ac:dyDescent="0.2">
      <c r="A376" s="224"/>
      <c r="B376" s="219"/>
      <c r="C376" s="219"/>
      <c r="D376" s="195" t="s">
        <v>205</v>
      </c>
      <c r="E376" s="197">
        <v>151</v>
      </c>
      <c r="F376" s="198">
        <v>25819</v>
      </c>
      <c r="G376" s="198">
        <v>3898669</v>
      </c>
      <c r="H376" s="197">
        <v>954</v>
      </c>
      <c r="I376" s="198">
        <v>144054</v>
      </c>
      <c r="J376" s="199">
        <v>3754615</v>
      </c>
    </row>
    <row r="377" spans="1:11" x14ac:dyDescent="0.2">
      <c r="A377" s="224"/>
      <c r="B377" s="219"/>
      <c r="C377" s="219"/>
      <c r="D377" s="195" t="s">
        <v>206</v>
      </c>
      <c r="E377" s="197">
        <v>499</v>
      </c>
      <c r="F377" s="198">
        <v>4931</v>
      </c>
      <c r="G377" s="198">
        <v>2460569</v>
      </c>
      <c r="H377" s="197">
        <v>954</v>
      </c>
      <c r="I377" s="198">
        <v>476046</v>
      </c>
      <c r="J377" s="199">
        <v>1984523</v>
      </c>
    </row>
    <row r="378" spans="1:11" x14ac:dyDescent="0.2">
      <c r="A378" s="225"/>
      <c r="B378" s="220"/>
      <c r="C378" s="220"/>
      <c r="D378" s="195" t="s">
        <v>207</v>
      </c>
      <c r="E378" s="198">
        <v>1198</v>
      </c>
      <c r="F378" s="198">
        <v>7152</v>
      </c>
      <c r="G378" s="198">
        <v>8568096</v>
      </c>
      <c r="H378" s="197">
        <v>954</v>
      </c>
      <c r="I378" s="198">
        <v>1142892</v>
      </c>
      <c r="J378" s="199">
        <v>7425204</v>
      </c>
    </row>
    <row r="379" spans="1:11" ht="15.75" customHeight="1" x14ac:dyDescent="0.2">
      <c r="A379" s="223" t="s">
        <v>48</v>
      </c>
      <c r="B379" s="226" t="s">
        <v>110</v>
      </c>
      <c r="C379" s="227"/>
      <c r="D379" s="228"/>
      <c r="E379" s="198">
        <v>12694</v>
      </c>
      <c r="F379" s="198"/>
      <c r="G379" s="198">
        <v>166209190</v>
      </c>
      <c r="H379" s="198"/>
      <c r="I379" s="198">
        <v>24961217</v>
      </c>
      <c r="J379" s="199">
        <v>141247973</v>
      </c>
      <c r="K379" s="196"/>
    </row>
    <row r="380" spans="1:11" x14ac:dyDescent="0.2">
      <c r="A380" s="224"/>
      <c r="B380" s="195" t="s">
        <v>176</v>
      </c>
      <c r="C380" s="195" t="s">
        <v>177</v>
      </c>
      <c r="D380" s="195" t="s">
        <v>178</v>
      </c>
      <c r="E380" s="221">
        <v>10</v>
      </c>
      <c r="F380" s="216">
        <v>27000</v>
      </c>
      <c r="G380" s="216">
        <v>270000</v>
      </c>
      <c r="H380" s="221">
        <v>0</v>
      </c>
      <c r="I380" s="221">
        <v>0</v>
      </c>
      <c r="J380" s="210">
        <v>270000</v>
      </c>
    </row>
    <row r="381" spans="1:11" x14ac:dyDescent="0.2">
      <c r="A381" s="224"/>
      <c r="B381" s="218" t="s">
        <v>179</v>
      </c>
      <c r="C381" s="218" t="s">
        <v>180</v>
      </c>
      <c r="D381" s="195" t="s">
        <v>220</v>
      </c>
      <c r="E381" s="222"/>
      <c r="F381" s="217"/>
      <c r="G381" s="217"/>
      <c r="H381" s="222"/>
      <c r="I381" s="222"/>
      <c r="J381" s="211"/>
    </row>
    <row r="382" spans="1:11" x14ac:dyDescent="0.2">
      <c r="A382" s="224"/>
      <c r="B382" s="219"/>
      <c r="C382" s="219"/>
      <c r="D382" s="195" t="s">
        <v>182</v>
      </c>
      <c r="E382" s="197">
        <v>96</v>
      </c>
      <c r="F382" s="198">
        <v>14344</v>
      </c>
      <c r="G382" s="198">
        <v>1377024</v>
      </c>
      <c r="H382" s="197">
        <v>0</v>
      </c>
      <c r="I382" s="197">
        <v>0</v>
      </c>
      <c r="J382" s="199">
        <v>1377024</v>
      </c>
    </row>
    <row r="383" spans="1:11" x14ac:dyDescent="0.2">
      <c r="A383" s="224"/>
      <c r="B383" s="219"/>
      <c r="C383" s="219"/>
      <c r="D383" s="195" t="s">
        <v>221</v>
      </c>
      <c r="E383" s="197">
        <v>1</v>
      </c>
      <c r="F383" s="198">
        <v>19462</v>
      </c>
      <c r="G383" s="198">
        <v>19462</v>
      </c>
      <c r="H383" s="197">
        <v>0</v>
      </c>
      <c r="I383" s="197">
        <v>0</v>
      </c>
      <c r="J383" s="199">
        <v>19462</v>
      </c>
    </row>
    <row r="384" spans="1:11" x14ac:dyDescent="0.2">
      <c r="A384" s="224"/>
      <c r="B384" s="219"/>
      <c r="C384" s="219"/>
      <c r="D384" s="195" t="s">
        <v>183</v>
      </c>
      <c r="E384" s="198">
        <v>1365</v>
      </c>
      <c r="F384" s="198">
        <v>6851</v>
      </c>
      <c r="G384" s="198">
        <v>9351615</v>
      </c>
      <c r="H384" s="197">
        <v>0</v>
      </c>
      <c r="I384" s="197">
        <v>0</v>
      </c>
      <c r="J384" s="199">
        <v>9351615</v>
      </c>
    </row>
    <row r="385" spans="1:10" x14ac:dyDescent="0.2">
      <c r="A385" s="224"/>
      <c r="B385" s="219"/>
      <c r="C385" s="220"/>
      <c r="D385" s="195" t="s">
        <v>184</v>
      </c>
      <c r="E385" s="197">
        <v>55</v>
      </c>
      <c r="F385" s="198">
        <v>10344</v>
      </c>
      <c r="G385" s="198">
        <v>568920</v>
      </c>
      <c r="H385" s="197">
        <v>0</v>
      </c>
      <c r="I385" s="197">
        <v>0</v>
      </c>
      <c r="J385" s="199">
        <v>568920</v>
      </c>
    </row>
    <row r="386" spans="1:10" ht="15.75" customHeight="1" x14ac:dyDescent="0.2">
      <c r="A386" s="224"/>
      <c r="B386" s="219"/>
      <c r="C386" s="218" t="s">
        <v>185</v>
      </c>
      <c r="D386" s="195" t="s">
        <v>187</v>
      </c>
      <c r="E386" s="197">
        <v>1</v>
      </c>
      <c r="F386" s="198">
        <v>15928</v>
      </c>
      <c r="G386" s="198">
        <v>15928</v>
      </c>
      <c r="H386" s="198">
        <v>2770</v>
      </c>
      <c r="I386" s="198">
        <v>2770</v>
      </c>
      <c r="J386" s="199">
        <v>13158</v>
      </c>
    </row>
    <row r="387" spans="1:10" x14ac:dyDescent="0.2">
      <c r="A387" s="224"/>
      <c r="B387" s="219"/>
      <c r="C387" s="220"/>
      <c r="D387" s="195" t="s">
        <v>188</v>
      </c>
      <c r="E387" s="197">
        <v>66</v>
      </c>
      <c r="F387" s="198">
        <v>8435</v>
      </c>
      <c r="G387" s="198">
        <v>556710</v>
      </c>
      <c r="H387" s="198">
        <v>2770</v>
      </c>
      <c r="I387" s="198">
        <v>182820</v>
      </c>
      <c r="J387" s="199">
        <v>373890</v>
      </c>
    </row>
    <row r="388" spans="1:10" x14ac:dyDescent="0.2">
      <c r="A388" s="224"/>
      <c r="B388" s="219"/>
      <c r="C388" s="218" t="s">
        <v>191</v>
      </c>
      <c r="D388" s="195" t="s">
        <v>186</v>
      </c>
      <c r="E388" s="197">
        <v>45</v>
      </c>
      <c r="F388" s="198">
        <v>27954</v>
      </c>
      <c r="G388" s="198">
        <v>1257930</v>
      </c>
      <c r="H388" s="198">
        <v>2140</v>
      </c>
      <c r="I388" s="198">
        <v>96300</v>
      </c>
      <c r="J388" s="199">
        <v>1161630</v>
      </c>
    </row>
    <row r="389" spans="1:10" x14ac:dyDescent="0.2">
      <c r="A389" s="224"/>
      <c r="B389" s="219"/>
      <c r="C389" s="219"/>
      <c r="D389" s="195" t="s">
        <v>187</v>
      </c>
      <c r="E389" s="197">
        <v>573</v>
      </c>
      <c r="F389" s="198">
        <v>15298</v>
      </c>
      <c r="G389" s="198">
        <v>8765754</v>
      </c>
      <c r="H389" s="198">
        <v>2140</v>
      </c>
      <c r="I389" s="198">
        <v>1226220</v>
      </c>
      <c r="J389" s="199">
        <v>7539534</v>
      </c>
    </row>
    <row r="390" spans="1:10" x14ac:dyDescent="0.2">
      <c r="A390" s="224"/>
      <c r="B390" s="219"/>
      <c r="C390" s="219"/>
      <c r="D390" s="195" t="s">
        <v>193</v>
      </c>
      <c r="E390" s="197">
        <v>11</v>
      </c>
      <c r="F390" s="198">
        <v>20416</v>
      </c>
      <c r="G390" s="198">
        <v>224576</v>
      </c>
      <c r="H390" s="198">
        <v>2140</v>
      </c>
      <c r="I390" s="198">
        <v>23540</v>
      </c>
      <c r="J390" s="199">
        <v>201036</v>
      </c>
    </row>
    <row r="391" spans="1:10" x14ac:dyDescent="0.2">
      <c r="A391" s="224"/>
      <c r="B391" s="219"/>
      <c r="C391" s="219"/>
      <c r="D391" s="195" t="s">
        <v>188</v>
      </c>
      <c r="E391" s="198">
        <v>5167</v>
      </c>
      <c r="F391" s="198">
        <v>7805</v>
      </c>
      <c r="G391" s="198">
        <v>40328435</v>
      </c>
      <c r="H391" s="198">
        <v>2140</v>
      </c>
      <c r="I391" s="198">
        <v>11057380</v>
      </c>
      <c r="J391" s="199">
        <v>29271055</v>
      </c>
    </row>
    <row r="392" spans="1:10" x14ac:dyDescent="0.2">
      <c r="A392" s="224"/>
      <c r="B392" s="220"/>
      <c r="C392" s="220"/>
      <c r="D392" s="195" t="s">
        <v>189</v>
      </c>
      <c r="E392" s="197">
        <v>869</v>
      </c>
      <c r="F392" s="198">
        <v>11298</v>
      </c>
      <c r="G392" s="198">
        <v>9817962</v>
      </c>
      <c r="H392" s="198">
        <v>2140</v>
      </c>
      <c r="I392" s="198">
        <v>1859660</v>
      </c>
      <c r="J392" s="199">
        <v>7958302</v>
      </c>
    </row>
    <row r="393" spans="1:10" x14ac:dyDescent="0.2">
      <c r="A393" s="224"/>
      <c r="B393" s="218" t="s">
        <v>211</v>
      </c>
      <c r="C393" s="218" t="s">
        <v>191</v>
      </c>
      <c r="D393" s="195" t="s">
        <v>215</v>
      </c>
      <c r="E393" s="198">
        <v>1409</v>
      </c>
      <c r="F393" s="198">
        <v>12313</v>
      </c>
      <c r="G393" s="198">
        <v>17349017</v>
      </c>
      <c r="H393" s="198">
        <v>5613</v>
      </c>
      <c r="I393" s="198">
        <v>7908717</v>
      </c>
      <c r="J393" s="199">
        <v>9440300</v>
      </c>
    </row>
    <row r="394" spans="1:10" x14ac:dyDescent="0.2">
      <c r="A394" s="224"/>
      <c r="B394" s="220"/>
      <c r="C394" s="220"/>
      <c r="D394" s="195" t="s">
        <v>212</v>
      </c>
      <c r="E394" s="197">
        <v>1</v>
      </c>
      <c r="F394" s="198">
        <v>8292</v>
      </c>
      <c r="G394" s="198">
        <v>8292</v>
      </c>
      <c r="H394" s="198">
        <v>1592</v>
      </c>
      <c r="I394" s="198">
        <v>1592</v>
      </c>
      <c r="J394" s="199">
        <v>6700</v>
      </c>
    </row>
    <row r="395" spans="1:10" x14ac:dyDescent="0.2">
      <c r="A395" s="224"/>
      <c r="B395" s="218" t="s">
        <v>197</v>
      </c>
      <c r="C395" s="218" t="s">
        <v>180</v>
      </c>
      <c r="D395" s="195" t="s">
        <v>223</v>
      </c>
      <c r="E395" s="197">
        <v>2</v>
      </c>
      <c r="F395" s="198">
        <v>2927</v>
      </c>
      <c r="G395" s="198">
        <v>5854</v>
      </c>
      <c r="H395" s="197">
        <v>0</v>
      </c>
      <c r="I395" s="197">
        <v>0</v>
      </c>
      <c r="J395" s="199">
        <v>5854</v>
      </c>
    </row>
    <row r="396" spans="1:10" x14ac:dyDescent="0.2">
      <c r="A396" s="224"/>
      <c r="B396" s="219"/>
      <c r="C396" s="219"/>
      <c r="D396" s="195" t="s">
        <v>198</v>
      </c>
      <c r="E396" s="197">
        <v>285</v>
      </c>
      <c r="F396" s="198">
        <v>33449</v>
      </c>
      <c r="G396" s="198">
        <v>9532965</v>
      </c>
      <c r="H396" s="197">
        <v>0</v>
      </c>
      <c r="I396" s="197">
        <v>0</v>
      </c>
      <c r="J396" s="199">
        <v>9532965</v>
      </c>
    </row>
    <row r="397" spans="1:10" x14ac:dyDescent="0.2">
      <c r="A397" s="224"/>
      <c r="B397" s="219"/>
      <c r="C397" s="219"/>
      <c r="D397" s="195" t="s">
        <v>218</v>
      </c>
      <c r="E397" s="197">
        <v>1</v>
      </c>
      <c r="F397" s="198">
        <v>3977</v>
      </c>
      <c r="G397" s="198">
        <v>3977</v>
      </c>
      <c r="H397" s="197">
        <v>0</v>
      </c>
      <c r="I397" s="197">
        <v>0</v>
      </c>
      <c r="J397" s="199">
        <v>3977</v>
      </c>
    </row>
    <row r="398" spans="1:10" x14ac:dyDescent="0.2">
      <c r="A398" s="224"/>
      <c r="B398" s="219"/>
      <c r="C398" s="220"/>
      <c r="D398" s="195" t="s">
        <v>200</v>
      </c>
      <c r="E398" s="197">
        <v>21</v>
      </c>
      <c r="F398" s="198">
        <v>6198</v>
      </c>
      <c r="G398" s="198">
        <v>130158</v>
      </c>
      <c r="H398" s="197">
        <v>0</v>
      </c>
      <c r="I398" s="197">
        <v>0</v>
      </c>
      <c r="J398" s="199">
        <v>130158</v>
      </c>
    </row>
    <row r="399" spans="1:10" x14ac:dyDescent="0.2">
      <c r="A399" s="224"/>
      <c r="B399" s="219"/>
      <c r="C399" s="218" t="s">
        <v>185</v>
      </c>
      <c r="D399" s="195" t="s">
        <v>201</v>
      </c>
      <c r="E399" s="197">
        <v>1</v>
      </c>
      <c r="F399" s="198">
        <v>7059</v>
      </c>
      <c r="G399" s="198">
        <v>7059</v>
      </c>
      <c r="H399" s="198">
        <v>1584</v>
      </c>
      <c r="I399" s="198">
        <v>1584</v>
      </c>
      <c r="J399" s="199">
        <v>5475</v>
      </c>
    </row>
    <row r="400" spans="1:10" x14ac:dyDescent="0.2">
      <c r="A400" s="224"/>
      <c r="B400" s="219"/>
      <c r="C400" s="219"/>
      <c r="D400" s="195" t="s">
        <v>208</v>
      </c>
      <c r="E400" s="197">
        <v>1</v>
      </c>
      <c r="F400" s="198">
        <v>21094</v>
      </c>
      <c r="G400" s="198">
        <v>21094</v>
      </c>
      <c r="H400" s="198">
        <v>1584</v>
      </c>
      <c r="I400" s="198">
        <v>1584</v>
      </c>
      <c r="J400" s="199">
        <v>19510</v>
      </c>
    </row>
    <row r="401" spans="1:11" x14ac:dyDescent="0.2">
      <c r="A401" s="224"/>
      <c r="B401" s="219"/>
      <c r="C401" s="219"/>
      <c r="D401" s="195" t="s">
        <v>204</v>
      </c>
      <c r="E401" s="197">
        <v>6</v>
      </c>
      <c r="F401" s="198">
        <v>35033</v>
      </c>
      <c r="G401" s="198">
        <v>210198</v>
      </c>
      <c r="H401" s="198">
        <v>1584</v>
      </c>
      <c r="I401" s="198">
        <v>9504</v>
      </c>
      <c r="J401" s="199">
        <v>200694</v>
      </c>
    </row>
    <row r="402" spans="1:11" x14ac:dyDescent="0.2">
      <c r="A402" s="224"/>
      <c r="B402" s="219"/>
      <c r="C402" s="220"/>
      <c r="D402" s="195" t="s">
        <v>206</v>
      </c>
      <c r="E402" s="197">
        <v>3</v>
      </c>
      <c r="F402" s="198">
        <v>5561</v>
      </c>
      <c r="G402" s="198">
        <v>16683</v>
      </c>
      <c r="H402" s="198">
        <v>1584</v>
      </c>
      <c r="I402" s="198">
        <v>4752</v>
      </c>
      <c r="J402" s="199">
        <v>11931</v>
      </c>
    </row>
    <row r="403" spans="1:11" x14ac:dyDescent="0.2">
      <c r="A403" s="224"/>
      <c r="B403" s="219"/>
      <c r="C403" s="195" t="s">
        <v>190</v>
      </c>
      <c r="D403" s="195" t="s">
        <v>206</v>
      </c>
      <c r="E403" s="197">
        <v>11</v>
      </c>
      <c r="F403" s="198">
        <v>5210</v>
      </c>
      <c r="G403" s="198">
        <v>57313</v>
      </c>
      <c r="H403" s="198">
        <v>1338</v>
      </c>
      <c r="I403" s="198">
        <v>14718</v>
      </c>
      <c r="J403" s="199">
        <v>42595</v>
      </c>
    </row>
    <row r="404" spans="1:11" x14ac:dyDescent="0.2">
      <c r="A404" s="224"/>
      <c r="B404" s="219"/>
      <c r="C404" s="218" t="s">
        <v>191</v>
      </c>
      <c r="D404" s="195" t="s">
        <v>201</v>
      </c>
      <c r="E404" s="197">
        <v>9</v>
      </c>
      <c r="F404" s="198">
        <v>6429</v>
      </c>
      <c r="G404" s="198">
        <v>57861</v>
      </c>
      <c r="H404" s="197">
        <v>954</v>
      </c>
      <c r="I404" s="198">
        <v>8586</v>
      </c>
      <c r="J404" s="199">
        <v>49275</v>
      </c>
    </row>
    <row r="405" spans="1:11" x14ac:dyDescent="0.2">
      <c r="A405" s="224"/>
      <c r="B405" s="219"/>
      <c r="C405" s="219"/>
      <c r="D405" s="195" t="s">
        <v>214</v>
      </c>
      <c r="E405" s="197">
        <v>5</v>
      </c>
      <c r="F405" s="198">
        <v>33634</v>
      </c>
      <c r="G405" s="198">
        <v>168170</v>
      </c>
      <c r="H405" s="197">
        <v>954</v>
      </c>
      <c r="I405" s="198">
        <v>4770</v>
      </c>
      <c r="J405" s="199">
        <v>163400</v>
      </c>
    </row>
    <row r="406" spans="1:11" x14ac:dyDescent="0.2">
      <c r="A406" s="224"/>
      <c r="B406" s="219"/>
      <c r="C406" s="219"/>
      <c r="D406" s="195" t="s">
        <v>208</v>
      </c>
      <c r="E406" s="197">
        <v>418</v>
      </c>
      <c r="F406" s="198">
        <v>20464</v>
      </c>
      <c r="G406" s="198">
        <v>8553952</v>
      </c>
      <c r="H406" s="197">
        <v>954</v>
      </c>
      <c r="I406" s="198">
        <v>398772</v>
      </c>
      <c r="J406" s="199">
        <v>8155180</v>
      </c>
    </row>
    <row r="407" spans="1:11" x14ac:dyDescent="0.2">
      <c r="A407" s="224"/>
      <c r="B407" s="219"/>
      <c r="C407" s="219"/>
      <c r="D407" s="195" t="s">
        <v>202</v>
      </c>
      <c r="E407" s="197">
        <v>131</v>
      </c>
      <c r="F407" s="198">
        <v>9246</v>
      </c>
      <c r="G407" s="198">
        <v>1211226</v>
      </c>
      <c r="H407" s="197">
        <v>954</v>
      </c>
      <c r="I407" s="198">
        <v>124974</v>
      </c>
      <c r="J407" s="199">
        <v>1086252</v>
      </c>
    </row>
    <row r="408" spans="1:11" x14ac:dyDescent="0.2">
      <c r="A408" s="224"/>
      <c r="B408" s="219"/>
      <c r="C408" s="219"/>
      <c r="D408" s="195" t="s">
        <v>203</v>
      </c>
      <c r="E408" s="197">
        <v>19</v>
      </c>
      <c r="F408" s="198">
        <v>6320</v>
      </c>
      <c r="G408" s="198">
        <v>120080</v>
      </c>
      <c r="H408" s="197">
        <v>954</v>
      </c>
      <c r="I408" s="198">
        <v>18126</v>
      </c>
      <c r="J408" s="199">
        <v>101954</v>
      </c>
    </row>
    <row r="409" spans="1:11" x14ac:dyDescent="0.2">
      <c r="A409" s="224"/>
      <c r="B409" s="219"/>
      <c r="C409" s="219"/>
      <c r="D409" s="195" t="s">
        <v>219</v>
      </c>
      <c r="E409" s="197">
        <v>9</v>
      </c>
      <c r="F409" s="198">
        <v>3881</v>
      </c>
      <c r="G409" s="198">
        <v>34929</v>
      </c>
      <c r="H409" s="197">
        <v>954</v>
      </c>
      <c r="I409" s="198">
        <v>8586</v>
      </c>
      <c r="J409" s="199">
        <v>26343</v>
      </c>
    </row>
    <row r="410" spans="1:11" x14ac:dyDescent="0.2">
      <c r="A410" s="224"/>
      <c r="B410" s="219"/>
      <c r="C410" s="219"/>
      <c r="D410" s="195" t="s">
        <v>210</v>
      </c>
      <c r="E410" s="197">
        <v>302</v>
      </c>
      <c r="F410" s="198">
        <v>2418</v>
      </c>
      <c r="G410" s="198">
        <v>730236</v>
      </c>
      <c r="H410" s="197">
        <v>954</v>
      </c>
      <c r="I410" s="198">
        <v>288108</v>
      </c>
      <c r="J410" s="199">
        <v>442128</v>
      </c>
    </row>
    <row r="411" spans="1:11" x14ac:dyDescent="0.2">
      <c r="A411" s="224"/>
      <c r="B411" s="219"/>
      <c r="C411" s="219"/>
      <c r="D411" s="195" t="s">
        <v>204</v>
      </c>
      <c r="E411" s="198">
        <v>1577</v>
      </c>
      <c r="F411" s="198">
        <v>34403</v>
      </c>
      <c r="G411" s="198">
        <v>54253531</v>
      </c>
      <c r="H411" s="197">
        <v>954</v>
      </c>
      <c r="I411" s="198">
        <v>1504458</v>
      </c>
      <c r="J411" s="199">
        <v>52749073</v>
      </c>
    </row>
    <row r="412" spans="1:11" x14ac:dyDescent="0.2">
      <c r="A412" s="224"/>
      <c r="B412" s="219"/>
      <c r="C412" s="219"/>
      <c r="D412" s="195" t="s">
        <v>206</v>
      </c>
      <c r="E412" s="197">
        <v>189</v>
      </c>
      <c r="F412" s="198">
        <v>4931</v>
      </c>
      <c r="G412" s="198">
        <v>931959</v>
      </c>
      <c r="H412" s="197">
        <v>954</v>
      </c>
      <c r="I412" s="198">
        <v>180306</v>
      </c>
      <c r="J412" s="199">
        <v>751653</v>
      </c>
    </row>
    <row r="413" spans="1:11" x14ac:dyDescent="0.2">
      <c r="A413" s="225"/>
      <c r="B413" s="220"/>
      <c r="C413" s="220"/>
      <c r="D413" s="195" t="s">
        <v>207</v>
      </c>
      <c r="E413" s="197">
        <v>35</v>
      </c>
      <c r="F413" s="198">
        <v>7152</v>
      </c>
      <c r="G413" s="198">
        <v>250320</v>
      </c>
      <c r="H413" s="197">
        <v>954</v>
      </c>
      <c r="I413" s="198">
        <v>33390</v>
      </c>
      <c r="J413" s="199">
        <v>216930</v>
      </c>
    </row>
    <row r="414" spans="1:11" ht="15.75" customHeight="1" x14ac:dyDescent="0.2">
      <c r="A414" s="223" t="s">
        <v>13</v>
      </c>
      <c r="B414" s="226" t="s">
        <v>110</v>
      </c>
      <c r="C414" s="227"/>
      <c r="D414" s="228"/>
      <c r="E414" s="198">
        <v>12432</v>
      </c>
      <c r="F414" s="198"/>
      <c r="G414" s="198">
        <v>159647675</v>
      </c>
      <c r="H414" s="198"/>
      <c r="I414" s="198">
        <v>22555856</v>
      </c>
      <c r="J414" s="199">
        <v>137091819</v>
      </c>
      <c r="K414" s="196"/>
    </row>
    <row r="415" spans="1:11" x14ac:dyDescent="0.2">
      <c r="A415" s="224"/>
      <c r="B415" s="195" t="s">
        <v>176</v>
      </c>
      <c r="C415" s="195" t="s">
        <v>177</v>
      </c>
      <c r="D415" s="195" t="s">
        <v>178</v>
      </c>
      <c r="E415" s="221">
        <v>1</v>
      </c>
      <c r="F415" s="216">
        <v>27000</v>
      </c>
      <c r="G415" s="216">
        <v>27000</v>
      </c>
      <c r="H415" s="221">
        <v>0</v>
      </c>
      <c r="I415" s="221">
        <v>0</v>
      </c>
      <c r="J415" s="210">
        <v>27000</v>
      </c>
    </row>
    <row r="416" spans="1:11" x14ac:dyDescent="0.2">
      <c r="A416" s="224"/>
      <c r="B416" s="218" t="s">
        <v>179</v>
      </c>
      <c r="C416" s="218" t="s">
        <v>180</v>
      </c>
      <c r="D416" s="195" t="s">
        <v>220</v>
      </c>
      <c r="E416" s="222"/>
      <c r="F416" s="217"/>
      <c r="G416" s="217"/>
      <c r="H416" s="222"/>
      <c r="I416" s="222"/>
      <c r="J416" s="211"/>
    </row>
    <row r="417" spans="1:10" x14ac:dyDescent="0.2">
      <c r="A417" s="224"/>
      <c r="B417" s="219"/>
      <c r="C417" s="219"/>
      <c r="D417" s="195" t="s">
        <v>182</v>
      </c>
      <c r="E417" s="197">
        <v>1</v>
      </c>
      <c r="F417" s="198">
        <v>14344</v>
      </c>
      <c r="G417" s="198">
        <v>14344</v>
      </c>
      <c r="H417" s="197">
        <v>0</v>
      </c>
      <c r="I417" s="197">
        <v>0</v>
      </c>
      <c r="J417" s="199">
        <v>14344</v>
      </c>
    </row>
    <row r="418" spans="1:10" x14ac:dyDescent="0.2">
      <c r="A418" s="224"/>
      <c r="B418" s="219"/>
      <c r="C418" s="219"/>
      <c r="D418" s="195" t="s">
        <v>183</v>
      </c>
      <c r="E418" s="197">
        <v>335</v>
      </c>
      <c r="F418" s="198">
        <v>6851</v>
      </c>
      <c r="G418" s="198">
        <v>2295085</v>
      </c>
      <c r="H418" s="197">
        <v>0</v>
      </c>
      <c r="I418" s="197">
        <v>0</v>
      </c>
      <c r="J418" s="199">
        <v>2295085</v>
      </c>
    </row>
    <row r="419" spans="1:10" x14ac:dyDescent="0.2">
      <c r="A419" s="224"/>
      <c r="B419" s="219"/>
      <c r="C419" s="220"/>
      <c r="D419" s="195" t="s">
        <v>184</v>
      </c>
      <c r="E419" s="197">
        <v>2</v>
      </c>
      <c r="F419" s="198">
        <v>10344</v>
      </c>
      <c r="G419" s="198">
        <v>20688</v>
      </c>
      <c r="H419" s="197">
        <v>0</v>
      </c>
      <c r="I419" s="197">
        <v>0</v>
      </c>
      <c r="J419" s="199">
        <v>20688</v>
      </c>
    </row>
    <row r="420" spans="1:10" ht="15.75" customHeight="1" x14ac:dyDescent="0.2">
      <c r="A420" s="224"/>
      <c r="B420" s="219"/>
      <c r="C420" s="218" t="s">
        <v>185</v>
      </c>
      <c r="D420" s="195" t="s">
        <v>188</v>
      </c>
      <c r="E420" s="197">
        <v>38</v>
      </c>
      <c r="F420" s="198">
        <v>8435</v>
      </c>
      <c r="G420" s="198">
        <v>320530</v>
      </c>
      <c r="H420" s="198">
        <v>2770</v>
      </c>
      <c r="I420" s="198">
        <v>105260</v>
      </c>
      <c r="J420" s="199">
        <v>215270</v>
      </c>
    </row>
    <row r="421" spans="1:10" x14ac:dyDescent="0.2">
      <c r="A421" s="224"/>
      <c r="B421" s="219"/>
      <c r="C421" s="220"/>
      <c r="D421" s="195" t="s">
        <v>189</v>
      </c>
      <c r="E421" s="197">
        <v>1</v>
      </c>
      <c r="F421" s="198">
        <v>11928</v>
      </c>
      <c r="G421" s="198">
        <v>11928</v>
      </c>
      <c r="H421" s="198">
        <v>2770</v>
      </c>
      <c r="I421" s="198">
        <v>2770</v>
      </c>
      <c r="J421" s="199">
        <v>9158</v>
      </c>
    </row>
    <row r="422" spans="1:10" x14ac:dyDescent="0.2">
      <c r="A422" s="224"/>
      <c r="B422" s="219"/>
      <c r="C422" s="195" t="s">
        <v>190</v>
      </c>
      <c r="D422" s="195" t="s">
        <v>188</v>
      </c>
      <c r="E422" s="197">
        <v>1</v>
      </c>
      <c r="F422" s="198">
        <v>8189</v>
      </c>
      <c r="G422" s="198">
        <v>8189</v>
      </c>
      <c r="H422" s="198">
        <v>2524</v>
      </c>
      <c r="I422" s="198">
        <v>2524</v>
      </c>
      <c r="J422" s="199">
        <v>5665</v>
      </c>
    </row>
    <row r="423" spans="1:10" x14ac:dyDescent="0.2">
      <c r="A423" s="224"/>
      <c r="B423" s="219"/>
      <c r="C423" s="218" t="s">
        <v>191</v>
      </c>
      <c r="D423" s="195" t="s">
        <v>186</v>
      </c>
      <c r="E423" s="197">
        <v>597</v>
      </c>
      <c r="F423" s="198">
        <v>27954</v>
      </c>
      <c r="G423" s="198">
        <v>16688538</v>
      </c>
      <c r="H423" s="198">
        <v>2140</v>
      </c>
      <c r="I423" s="198">
        <v>1277580</v>
      </c>
      <c r="J423" s="199">
        <v>15410958</v>
      </c>
    </row>
    <row r="424" spans="1:10" x14ac:dyDescent="0.2">
      <c r="A424" s="224"/>
      <c r="B424" s="219"/>
      <c r="C424" s="219"/>
      <c r="D424" s="195" t="s">
        <v>187</v>
      </c>
      <c r="E424" s="197">
        <v>664</v>
      </c>
      <c r="F424" s="198">
        <v>15298</v>
      </c>
      <c r="G424" s="198">
        <v>10157872</v>
      </c>
      <c r="H424" s="198">
        <v>2140</v>
      </c>
      <c r="I424" s="198">
        <v>1420960</v>
      </c>
      <c r="J424" s="199">
        <v>8736912</v>
      </c>
    </row>
    <row r="425" spans="1:10" x14ac:dyDescent="0.2">
      <c r="A425" s="224"/>
      <c r="B425" s="219"/>
      <c r="C425" s="219"/>
      <c r="D425" s="195" t="s">
        <v>193</v>
      </c>
      <c r="E425" s="197">
        <v>104</v>
      </c>
      <c r="F425" s="198">
        <v>20416</v>
      </c>
      <c r="G425" s="198">
        <v>2123264</v>
      </c>
      <c r="H425" s="198">
        <v>2140</v>
      </c>
      <c r="I425" s="198">
        <v>222560</v>
      </c>
      <c r="J425" s="199">
        <v>1900704</v>
      </c>
    </row>
    <row r="426" spans="1:10" x14ac:dyDescent="0.2">
      <c r="A426" s="224"/>
      <c r="B426" s="219"/>
      <c r="C426" s="219"/>
      <c r="D426" s="195" t="s">
        <v>188</v>
      </c>
      <c r="E426" s="198">
        <v>7054</v>
      </c>
      <c r="F426" s="198">
        <v>7805</v>
      </c>
      <c r="G426" s="198">
        <v>55056470</v>
      </c>
      <c r="H426" s="198">
        <v>2140</v>
      </c>
      <c r="I426" s="198">
        <v>15095560</v>
      </c>
      <c r="J426" s="199">
        <v>39960910</v>
      </c>
    </row>
    <row r="427" spans="1:10" x14ac:dyDescent="0.2">
      <c r="A427" s="224"/>
      <c r="B427" s="220"/>
      <c r="C427" s="220"/>
      <c r="D427" s="195" t="s">
        <v>189</v>
      </c>
      <c r="E427" s="197">
        <v>822</v>
      </c>
      <c r="F427" s="198">
        <v>11298</v>
      </c>
      <c r="G427" s="198">
        <v>9286956</v>
      </c>
      <c r="H427" s="198">
        <v>2140</v>
      </c>
      <c r="I427" s="198">
        <v>1759080</v>
      </c>
      <c r="J427" s="199">
        <v>7527876</v>
      </c>
    </row>
    <row r="428" spans="1:10" x14ac:dyDescent="0.2">
      <c r="A428" s="224"/>
      <c r="B428" s="218" t="s">
        <v>197</v>
      </c>
      <c r="C428" s="218" t="s">
        <v>180</v>
      </c>
      <c r="D428" s="195" t="s">
        <v>213</v>
      </c>
      <c r="E428" s="197">
        <v>13</v>
      </c>
      <c r="F428" s="198">
        <v>19510</v>
      </c>
      <c r="G428" s="198">
        <v>253630</v>
      </c>
      <c r="H428" s="197">
        <v>0</v>
      </c>
      <c r="I428" s="197">
        <v>0</v>
      </c>
      <c r="J428" s="199">
        <v>253630</v>
      </c>
    </row>
    <row r="429" spans="1:10" x14ac:dyDescent="0.2">
      <c r="A429" s="224"/>
      <c r="B429" s="219"/>
      <c r="C429" s="220"/>
      <c r="D429" s="195" t="s">
        <v>198</v>
      </c>
      <c r="E429" s="197">
        <v>6</v>
      </c>
      <c r="F429" s="198">
        <v>33449</v>
      </c>
      <c r="G429" s="198">
        <v>200694</v>
      </c>
      <c r="H429" s="197">
        <v>0</v>
      </c>
      <c r="I429" s="197">
        <v>0</v>
      </c>
      <c r="J429" s="199">
        <v>200694</v>
      </c>
    </row>
    <row r="430" spans="1:10" ht="15.75" customHeight="1" x14ac:dyDescent="0.2">
      <c r="A430" s="224"/>
      <c r="B430" s="219"/>
      <c r="C430" s="218" t="s">
        <v>185</v>
      </c>
      <c r="D430" s="195" t="s">
        <v>208</v>
      </c>
      <c r="E430" s="197">
        <v>4</v>
      </c>
      <c r="F430" s="198">
        <v>21094</v>
      </c>
      <c r="G430" s="198">
        <v>84376</v>
      </c>
      <c r="H430" s="198">
        <v>1584</v>
      </c>
      <c r="I430" s="198">
        <v>6336</v>
      </c>
      <c r="J430" s="199">
        <v>78040</v>
      </c>
    </row>
    <row r="431" spans="1:10" x14ac:dyDescent="0.2">
      <c r="A431" s="224"/>
      <c r="B431" s="219"/>
      <c r="C431" s="220"/>
      <c r="D431" s="195" t="s">
        <v>204</v>
      </c>
      <c r="E431" s="197">
        <v>4</v>
      </c>
      <c r="F431" s="198">
        <v>35033</v>
      </c>
      <c r="G431" s="198">
        <v>140132</v>
      </c>
      <c r="H431" s="198">
        <v>1584</v>
      </c>
      <c r="I431" s="198">
        <v>6336</v>
      </c>
      <c r="J431" s="199">
        <v>133796</v>
      </c>
    </row>
    <row r="432" spans="1:10" x14ac:dyDescent="0.2">
      <c r="A432" s="224"/>
      <c r="B432" s="219"/>
      <c r="C432" s="218" t="s">
        <v>191</v>
      </c>
      <c r="D432" s="195" t="s">
        <v>214</v>
      </c>
      <c r="E432" s="197">
        <v>4</v>
      </c>
      <c r="F432" s="198">
        <v>33634</v>
      </c>
      <c r="G432" s="198">
        <v>134536</v>
      </c>
      <c r="H432" s="197">
        <v>954</v>
      </c>
      <c r="I432" s="198">
        <v>3816</v>
      </c>
      <c r="J432" s="199">
        <v>130720</v>
      </c>
    </row>
    <row r="433" spans="1:11" x14ac:dyDescent="0.2">
      <c r="A433" s="224"/>
      <c r="B433" s="219"/>
      <c r="C433" s="219"/>
      <c r="D433" s="195" t="s">
        <v>208</v>
      </c>
      <c r="E433" s="198">
        <v>1341</v>
      </c>
      <c r="F433" s="198">
        <v>20464</v>
      </c>
      <c r="G433" s="198">
        <v>27442224</v>
      </c>
      <c r="H433" s="197">
        <v>954</v>
      </c>
      <c r="I433" s="198">
        <v>1279314</v>
      </c>
      <c r="J433" s="199">
        <v>26162910</v>
      </c>
    </row>
    <row r="434" spans="1:11" x14ac:dyDescent="0.2">
      <c r="A434" s="224"/>
      <c r="B434" s="219"/>
      <c r="C434" s="219"/>
      <c r="D434" s="195" t="s">
        <v>209</v>
      </c>
      <c r="E434" s="197">
        <v>81</v>
      </c>
      <c r="F434" s="198">
        <v>13148</v>
      </c>
      <c r="G434" s="198">
        <v>1064988</v>
      </c>
      <c r="H434" s="197">
        <v>954</v>
      </c>
      <c r="I434" s="198">
        <v>77274</v>
      </c>
      <c r="J434" s="199">
        <v>987714</v>
      </c>
    </row>
    <row r="435" spans="1:11" x14ac:dyDescent="0.2">
      <c r="A435" s="224"/>
      <c r="B435" s="219"/>
      <c r="C435" s="219"/>
      <c r="D435" s="195" t="s">
        <v>202</v>
      </c>
      <c r="E435" s="197">
        <v>176</v>
      </c>
      <c r="F435" s="198">
        <v>9246</v>
      </c>
      <c r="G435" s="198">
        <v>1627296</v>
      </c>
      <c r="H435" s="197">
        <v>954</v>
      </c>
      <c r="I435" s="198">
        <v>167904</v>
      </c>
      <c r="J435" s="199">
        <v>1459392</v>
      </c>
    </row>
    <row r="436" spans="1:11" x14ac:dyDescent="0.2">
      <c r="A436" s="224"/>
      <c r="B436" s="219"/>
      <c r="C436" s="219"/>
      <c r="D436" s="195" t="s">
        <v>203</v>
      </c>
      <c r="E436" s="197">
        <v>24</v>
      </c>
      <c r="F436" s="198">
        <v>6320</v>
      </c>
      <c r="G436" s="198">
        <v>151680</v>
      </c>
      <c r="H436" s="197">
        <v>954</v>
      </c>
      <c r="I436" s="198">
        <v>22896</v>
      </c>
      <c r="J436" s="199">
        <v>128784</v>
      </c>
    </row>
    <row r="437" spans="1:11" x14ac:dyDescent="0.2">
      <c r="A437" s="224"/>
      <c r="B437" s="219"/>
      <c r="C437" s="219"/>
      <c r="D437" s="195" t="s">
        <v>219</v>
      </c>
      <c r="E437" s="197">
        <v>2</v>
      </c>
      <c r="F437" s="198">
        <v>3881</v>
      </c>
      <c r="G437" s="198">
        <v>7762</v>
      </c>
      <c r="H437" s="197">
        <v>954</v>
      </c>
      <c r="I437" s="198">
        <v>1908</v>
      </c>
      <c r="J437" s="199">
        <v>5854</v>
      </c>
    </row>
    <row r="438" spans="1:11" x14ac:dyDescent="0.2">
      <c r="A438" s="224"/>
      <c r="B438" s="219"/>
      <c r="C438" s="219"/>
      <c r="D438" s="195" t="s">
        <v>210</v>
      </c>
      <c r="E438" s="197">
        <v>211</v>
      </c>
      <c r="F438" s="198">
        <v>2418</v>
      </c>
      <c r="G438" s="198">
        <v>510198</v>
      </c>
      <c r="H438" s="197">
        <v>954</v>
      </c>
      <c r="I438" s="198">
        <v>201294</v>
      </c>
      <c r="J438" s="199">
        <v>308904</v>
      </c>
    </row>
    <row r="439" spans="1:11" x14ac:dyDescent="0.2">
      <c r="A439" s="224"/>
      <c r="B439" s="219"/>
      <c r="C439" s="219"/>
      <c r="D439" s="195" t="s">
        <v>204</v>
      </c>
      <c r="E439" s="197">
        <v>913</v>
      </c>
      <c r="F439" s="198">
        <v>34403</v>
      </c>
      <c r="G439" s="198">
        <v>31409939</v>
      </c>
      <c r="H439" s="197">
        <v>954</v>
      </c>
      <c r="I439" s="198">
        <v>871002</v>
      </c>
      <c r="J439" s="199">
        <v>30538937</v>
      </c>
    </row>
    <row r="440" spans="1:11" x14ac:dyDescent="0.2">
      <c r="A440" s="224"/>
      <c r="B440" s="219"/>
      <c r="C440" s="219"/>
      <c r="D440" s="195" t="s">
        <v>205</v>
      </c>
      <c r="E440" s="197">
        <v>20</v>
      </c>
      <c r="F440" s="198">
        <v>25819</v>
      </c>
      <c r="G440" s="198">
        <v>516380</v>
      </c>
      <c r="H440" s="197">
        <v>954</v>
      </c>
      <c r="I440" s="198">
        <v>19080</v>
      </c>
      <c r="J440" s="199">
        <v>497300</v>
      </c>
    </row>
    <row r="441" spans="1:11" x14ac:dyDescent="0.2">
      <c r="A441" s="225"/>
      <c r="B441" s="220"/>
      <c r="C441" s="220"/>
      <c r="D441" s="195" t="s">
        <v>207</v>
      </c>
      <c r="E441" s="197">
        <v>13</v>
      </c>
      <c r="F441" s="198">
        <v>7152</v>
      </c>
      <c r="G441" s="198">
        <v>92976</v>
      </c>
      <c r="H441" s="197">
        <v>954</v>
      </c>
      <c r="I441" s="198">
        <v>12402</v>
      </c>
      <c r="J441" s="199">
        <v>80574</v>
      </c>
    </row>
    <row r="442" spans="1:11" ht="15.75" customHeight="1" x14ac:dyDescent="0.2">
      <c r="A442" s="223" t="s">
        <v>237</v>
      </c>
      <c r="B442" s="226" t="s">
        <v>110</v>
      </c>
      <c r="C442" s="227"/>
      <c r="D442" s="228"/>
      <c r="E442" s="198">
        <v>1350</v>
      </c>
      <c r="F442" s="198"/>
      <c r="G442" s="198">
        <v>23722819</v>
      </c>
      <c r="H442" s="198"/>
      <c r="I442" s="198">
        <v>1890732</v>
      </c>
      <c r="J442" s="199">
        <v>21832087</v>
      </c>
      <c r="K442" s="196"/>
    </row>
    <row r="443" spans="1:11" x14ac:dyDescent="0.2">
      <c r="A443" s="224"/>
      <c r="B443" s="195" t="s">
        <v>176</v>
      </c>
      <c r="C443" s="195" t="s">
        <v>177</v>
      </c>
      <c r="D443" s="195" t="s">
        <v>178</v>
      </c>
      <c r="E443" s="221">
        <v>3</v>
      </c>
      <c r="F443" s="216">
        <v>6851</v>
      </c>
      <c r="G443" s="216">
        <v>20553</v>
      </c>
      <c r="H443" s="221">
        <v>0</v>
      </c>
      <c r="I443" s="221">
        <v>0</v>
      </c>
      <c r="J443" s="210">
        <v>20553</v>
      </c>
    </row>
    <row r="444" spans="1:11" x14ac:dyDescent="0.2">
      <c r="A444" s="224"/>
      <c r="B444" s="218" t="s">
        <v>179</v>
      </c>
      <c r="C444" s="195" t="s">
        <v>180</v>
      </c>
      <c r="D444" s="195" t="s">
        <v>183</v>
      </c>
      <c r="E444" s="222"/>
      <c r="F444" s="217"/>
      <c r="G444" s="217"/>
      <c r="H444" s="222"/>
      <c r="I444" s="222"/>
      <c r="J444" s="211"/>
    </row>
    <row r="445" spans="1:11" x14ac:dyDescent="0.2">
      <c r="A445" s="224"/>
      <c r="B445" s="219"/>
      <c r="C445" s="195" t="s">
        <v>185</v>
      </c>
      <c r="D445" s="195" t="s">
        <v>188</v>
      </c>
      <c r="E445" s="197">
        <v>2</v>
      </c>
      <c r="F445" s="198">
        <v>8435</v>
      </c>
      <c r="G445" s="198">
        <v>16870</v>
      </c>
      <c r="H445" s="198">
        <v>2770</v>
      </c>
      <c r="I445" s="198">
        <v>5540</v>
      </c>
      <c r="J445" s="199">
        <v>11330</v>
      </c>
    </row>
    <row r="446" spans="1:11" x14ac:dyDescent="0.2">
      <c r="A446" s="224"/>
      <c r="B446" s="219"/>
      <c r="C446" s="218" t="s">
        <v>191</v>
      </c>
      <c r="D446" s="195" t="s">
        <v>186</v>
      </c>
      <c r="E446" s="197">
        <v>75</v>
      </c>
      <c r="F446" s="198">
        <v>27954</v>
      </c>
      <c r="G446" s="198">
        <v>2096550</v>
      </c>
      <c r="H446" s="198">
        <v>2140</v>
      </c>
      <c r="I446" s="198">
        <v>160500</v>
      </c>
      <c r="J446" s="199">
        <v>1936050</v>
      </c>
    </row>
    <row r="447" spans="1:11" x14ac:dyDescent="0.2">
      <c r="A447" s="224"/>
      <c r="B447" s="219"/>
      <c r="C447" s="219"/>
      <c r="D447" s="195" t="s">
        <v>188</v>
      </c>
      <c r="E447" s="197">
        <v>376</v>
      </c>
      <c r="F447" s="198">
        <v>7805</v>
      </c>
      <c r="G447" s="198">
        <v>2934680</v>
      </c>
      <c r="H447" s="198">
        <v>2140</v>
      </c>
      <c r="I447" s="198">
        <v>804640</v>
      </c>
      <c r="J447" s="199">
        <v>2130040</v>
      </c>
    </row>
    <row r="448" spans="1:11" x14ac:dyDescent="0.2">
      <c r="A448" s="224"/>
      <c r="B448" s="220"/>
      <c r="C448" s="220"/>
      <c r="D448" s="195" t="s">
        <v>189</v>
      </c>
      <c r="E448" s="197">
        <v>54</v>
      </c>
      <c r="F448" s="198">
        <v>11298</v>
      </c>
      <c r="G448" s="198">
        <v>610092</v>
      </c>
      <c r="H448" s="198">
        <v>2140</v>
      </c>
      <c r="I448" s="198">
        <v>115560</v>
      </c>
      <c r="J448" s="199">
        <v>494532</v>
      </c>
    </row>
    <row r="449" spans="1:11" x14ac:dyDescent="0.2">
      <c r="A449" s="224"/>
      <c r="B449" s="218" t="s">
        <v>197</v>
      </c>
      <c r="C449" s="218" t="s">
        <v>180</v>
      </c>
      <c r="D449" s="195" t="s">
        <v>213</v>
      </c>
      <c r="E449" s="197">
        <v>1</v>
      </c>
      <c r="F449" s="198">
        <v>19510</v>
      </c>
      <c r="G449" s="198">
        <v>19510</v>
      </c>
      <c r="H449" s="197">
        <v>0</v>
      </c>
      <c r="I449" s="197">
        <v>0</v>
      </c>
      <c r="J449" s="199">
        <v>19510</v>
      </c>
    </row>
    <row r="450" spans="1:11" x14ac:dyDescent="0.2">
      <c r="A450" s="224"/>
      <c r="B450" s="219"/>
      <c r="C450" s="220"/>
      <c r="D450" s="195" t="s">
        <v>198</v>
      </c>
      <c r="E450" s="197">
        <v>1</v>
      </c>
      <c r="F450" s="198">
        <v>33449</v>
      </c>
      <c r="G450" s="198">
        <v>33449</v>
      </c>
      <c r="H450" s="197">
        <v>0</v>
      </c>
      <c r="I450" s="197">
        <v>0</v>
      </c>
      <c r="J450" s="199">
        <v>33449</v>
      </c>
    </row>
    <row r="451" spans="1:11" ht="15.75" customHeight="1" x14ac:dyDescent="0.2">
      <c r="A451" s="224"/>
      <c r="B451" s="219"/>
      <c r="C451" s="218" t="s">
        <v>185</v>
      </c>
      <c r="D451" s="195" t="s">
        <v>208</v>
      </c>
      <c r="E451" s="197">
        <v>2</v>
      </c>
      <c r="F451" s="198">
        <v>21094</v>
      </c>
      <c r="G451" s="198">
        <v>42188</v>
      </c>
      <c r="H451" s="198">
        <v>1584</v>
      </c>
      <c r="I451" s="198">
        <v>3168</v>
      </c>
      <c r="J451" s="199">
        <v>39020</v>
      </c>
    </row>
    <row r="452" spans="1:11" x14ac:dyDescent="0.2">
      <c r="A452" s="224"/>
      <c r="B452" s="219"/>
      <c r="C452" s="220"/>
      <c r="D452" s="195" t="s">
        <v>204</v>
      </c>
      <c r="E452" s="197">
        <v>6</v>
      </c>
      <c r="F452" s="198">
        <v>35033</v>
      </c>
      <c r="G452" s="198">
        <v>210198</v>
      </c>
      <c r="H452" s="198">
        <v>1584</v>
      </c>
      <c r="I452" s="198">
        <v>9504</v>
      </c>
      <c r="J452" s="199">
        <v>200694</v>
      </c>
    </row>
    <row r="453" spans="1:11" x14ac:dyDescent="0.2">
      <c r="A453" s="224"/>
      <c r="B453" s="219"/>
      <c r="C453" s="218" t="s">
        <v>191</v>
      </c>
      <c r="D453" s="195" t="s">
        <v>214</v>
      </c>
      <c r="E453" s="197">
        <v>2</v>
      </c>
      <c r="F453" s="198">
        <v>33634</v>
      </c>
      <c r="G453" s="198">
        <v>67268</v>
      </c>
      <c r="H453" s="197">
        <v>954</v>
      </c>
      <c r="I453" s="198">
        <v>1908</v>
      </c>
      <c r="J453" s="199">
        <v>65360</v>
      </c>
    </row>
    <row r="454" spans="1:11" x14ac:dyDescent="0.2">
      <c r="A454" s="224"/>
      <c r="B454" s="219"/>
      <c r="C454" s="219"/>
      <c r="D454" s="195" t="s">
        <v>208</v>
      </c>
      <c r="E454" s="197">
        <v>727</v>
      </c>
      <c r="F454" s="198">
        <v>20464</v>
      </c>
      <c r="G454" s="198">
        <v>14877328</v>
      </c>
      <c r="H454" s="197">
        <v>954</v>
      </c>
      <c r="I454" s="198">
        <v>693558</v>
      </c>
      <c r="J454" s="199">
        <v>14183770</v>
      </c>
    </row>
    <row r="455" spans="1:11" x14ac:dyDescent="0.2">
      <c r="A455" s="224"/>
      <c r="B455" s="219"/>
      <c r="C455" s="219"/>
      <c r="D455" s="195" t="s">
        <v>209</v>
      </c>
      <c r="E455" s="197">
        <v>30</v>
      </c>
      <c r="F455" s="198">
        <v>13148</v>
      </c>
      <c r="G455" s="198">
        <v>394440</v>
      </c>
      <c r="H455" s="197">
        <v>954</v>
      </c>
      <c r="I455" s="198">
        <v>28620</v>
      </c>
      <c r="J455" s="199">
        <v>365820</v>
      </c>
    </row>
    <row r="456" spans="1:11" x14ac:dyDescent="0.2">
      <c r="A456" s="224"/>
      <c r="B456" s="219"/>
      <c r="C456" s="219"/>
      <c r="D456" s="195" t="s">
        <v>204</v>
      </c>
      <c r="E456" s="197">
        <v>66</v>
      </c>
      <c r="F456" s="198">
        <v>34403</v>
      </c>
      <c r="G456" s="198">
        <v>2270598</v>
      </c>
      <c r="H456" s="197">
        <v>954</v>
      </c>
      <c r="I456" s="198">
        <v>62964</v>
      </c>
      <c r="J456" s="199">
        <v>2207634</v>
      </c>
    </row>
    <row r="457" spans="1:11" x14ac:dyDescent="0.2">
      <c r="A457" s="225"/>
      <c r="B457" s="220"/>
      <c r="C457" s="220"/>
      <c r="D457" s="195" t="s">
        <v>205</v>
      </c>
      <c r="E457" s="197">
        <v>5</v>
      </c>
      <c r="F457" s="198">
        <v>25819</v>
      </c>
      <c r="G457" s="198">
        <v>129095</v>
      </c>
      <c r="H457" s="197">
        <v>954</v>
      </c>
      <c r="I457" s="198">
        <v>4770</v>
      </c>
      <c r="J457" s="199">
        <v>124325</v>
      </c>
    </row>
    <row r="458" spans="1:11" ht="15.75" customHeight="1" x14ac:dyDescent="0.2">
      <c r="A458" s="223" t="s">
        <v>14</v>
      </c>
      <c r="B458" s="226" t="s">
        <v>110</v>
      </c>
      <c r="C458" s="227"/>
      <c r="D458" s="228"/>
      <c r="E458" s="198">
        <v>2901</v>
      </c>
      <c r="F458" s="198"/>
      <c r="G458" s="198">
        <v>31051798</v>
      </c>
      <c r="H458" s="198"/>
      <c r="I458" s="198">
        <v>4726192</v>
      </c>
      <c r="J458" s="199">
        <v>26325606</v>
      </c>
      <c r="K458" s="196"/>
    </row>
    <row r="459" spans="1:11" x14ac:dyDescent="0.2">
      <c r="A459" s="224"/>
      <c r="B459" s="195" t="s">
        <v>176</v>
      </c>
      <c r="C459" s="195" t="s">
        <v>177</v>
      </c>
      <c r="D459" s="195" t="s">
        <v>178</v>
      </c>
      <c r="E459" s="221">
        <v>20</v>
      </c>
      <c r="F459" s="216">
        <v>6851</v>
      </c>
      <c r="G459" s="216">
        <v>137020</v>
      </c>
      <c r="H459" s="221">
        <v>0</v>
      </c>
      <c r="I459" s="221">
        <v>0</v>
      </c>
      <c r="J459" s="210">
        <v>137020</v>
      </c>
    </row>
    <row r="460" spans="1:11" x14ac:dyDescent="0.2">
      <c r="A460" s="224"/>
      <c r="B460" s="218" t="s">
        <v>179</v>
      </c>
      <c r="C460" s="195" t="s">
        <v>180</v>
      </c>
      <c r="D460" s="195" t="s">
        <v>183</v>
      </c>
      <c r="E460" s="222"/>
      <c r="F460" s="217"/>
      <c r="G460" s="217"/>
      <c r="H460" s="222"/>
      <c r="I460" s="222"/>
      <c r="J460" s="211"/>
    </row>
    <row r="461" spans="1:11" x14ac:dyDescent="0.2">
      <c r="A461" s="224"/>
      <c r="B461" s="219"/>
      <c r="C461" s="195" t="s">
        <v>185</v>
      </c>
      <c r="D461" s="195" t="s">
        <v>188</v>
      </c>
      <c r="E461" s="197">
        <v>13</v>
      </c>
      <c r="F461" s="198">
        <v>8435</v>
      </c>
      <c r="G461" s="198">
        <v>109655</v>
      </c>
      <c r="H461" s="198">
        <v>2770</v>
      </c>
      <c r="I461" s="198">
        <v>36010</v>
      </c>
      <c r="J461" s="199">
        <v>73645</v>
      </c>
    </row>
    <row r="462" spans="1:11" x14ac:dyDescent="0.2">
      <c r="A462" s="224"/>
      <c r="B462" s="219"/>
      <c r="C462" s="218" t="s">
        <v>191</v>
      </c>
      <c r="D462" s="195" t="s">
        <v>186</v>
      </c>
      <c r="E462" s="197">
        <v>31</v>
      </c>
      <c r="F462" s="198">
        <v>27954</v>
      </c>
      <c r="G462" s="198">
        <v>866574</v>
      </c>
      <c r="H462" s="198">
        <v>2140</v>
      </c>
      <c r="I462" s="198">
        <v>66340</v>
      </c>
      <c r="J462" s="199">
        <v>800234</v>
      </c>
    </row>
    <row r="463" spans="1:11" x14ac:dyDescent="0.2">
      <c r="A463" s="224"/>
      <c r="B463" s="219"/>
      <c r="C463" s="219"/>
      <c r="D463" s="195" t="s">
        <v>188</v>
      </c>
      <c r="E463" s="198">
        <v>1558</v>
      </c>
      <c r="F463" s="198">
        <v>7805</v>
      </c>
      <c r="G463" s="198">
        <v>12160190</v>
      </c>
      <c r="H463" s="198">
        <v>2140</v>
      </c>
      <c r="I463" s="198">
        <v>3334120</v>
      </c>
      <c r="J463" s="199">
        <v>8826070</v>
      </c>
    </row>
    <row r="464" spans="1:11" x14ac:dyDescent="0.2">
      <c r="A464" s="224"/>
      <c r="B464" s="220"/>
      <c r="C464" s="220"/>
      <c r="D464" s="195" t="s">
        <v>189</v>
      </c>
      <c r="E464" s="197">
        <v>55</v>
      </c>
      <c r="F464" s="198">
        <v>11298</v>
      </c>
      <c r="G464" s="198">
        <v>621390</v>
      </c>
      <c r="H464" s="198">
        <v>2140</v>
      </c>
      <c r="I464" s="198">
        <v>117700</v>
      </c>
      <c r="J464" s="199">
        <v>503690</v>
      </c>
    </row>
    <row r="465" spans="1:11" x14ac:dyDescent="0.2">
      <c r="A465" s="224"/>
      <c r="B465" s="218" t="s">
        <v>197</v>
      </c>
      <c r="C465" s="218" t="s">
        <v>180</v>
      </c>
      <c r="D465" s="195" t="s">
        <v>213</v>
      </c>
      <c r="E465" s="197">
        <v>1</v>
      </c>
      <c r="F465" s="198">
        <v>19510</v>
      </c>
      <c r="G465" s="198">
        <v>19510</v>
      </c>
      <c r="H465" s="197">
        <v>0</v>
      </c>
      <c r="I465" s="197">
        <v>0</v>
      </c>
      <c r="J465" s="199">
        <v>19510</v>
      </c>
    </row>
    <row r="466" spans="1:11" x14ac:dyDescent="0.2">
      <c r="A466" s="224"/>
      <c r="B466" s="219"/>
      <c r="C466" s="219"/>
      <c r="D466" s="195" t="s">
        <v>223</v>
      </c>
      <c r="E466" s="197">
        <v>1</v>
      </c>
      <c r="F466" s="198">
        <v>2927</v>
      </c>
      <c r="G466" s="198">
        <v>2927</v>
      </c>
      <c r="H466" s="197">
        <v>0</v>
      </c>
      <c r="I466" s="197">
        <v>0</v>
      </c>
      <c r="J466" s="199">
        <v>2927</v>
      </c>
    </row>
    <row r="467" spans="1:11" x14ac:dyDescent="0.2">
      <c r="A467" s="224"/>
      <c r="B467" s="219"/>
      <c r="C467" s="220"/>
      <c r="D467" s="195" t="s">
        <v>200</v>
      </c>
      <c r="E467" s="197">
        <v>30</v>
      </c>
      <c r="F467" s="198">
        <v>6198</v>
      </c>
      <c r="G467" s="198">
        <v>185940</v>
      </c>
      <c r="H467" s="197">
        <v>0</v>
      </c>
      <c r="I467" s="197">
        <v>0</v>
      </c>
      <c r="J467" s="199">
        <v>185940</v>
      </c>
    </row>
    <row r="468" spans="1:11" x14ac:dyDescent="0.2">
      <c r="A468" s="224"/>
      <c r="B468" s="219"/>
      <c r="C468" s="218" t="s">
        <v>185</v>
      </c>
      <c r="D468" s="195" t="s">
        <v>201</v>
      </c>
      <c r="E468" s="197">
        <v>5</v>
      </c>
      <c r="F468" s="198">
        <v>7059</v>
      </c>
      <c r="G468" s="198">
        <v>35295</v>
      </c>
      <c r="H468" s="198">
        <v>1584</v>
      </c>
      <c r="I468" s="198">
        <v>7920</v>
      </c>
      <c r="J468" s="199">
        <v>27375</v>
      </c>
    </row>
    <row r="469" spans="1:11" x14ac:dyDescent="0.2">
      <c r="A469" s="224"/>
      <c r="B469" s="219"/>
      <c r="C469" s="219"/>
      <c r="D469" s="195" t="s">
        <v>204</v>
      </c>
      <c r="E469" s="197">
        <v>3</v>
      </c>
      <c r="F469" s="198">
        <v>35033</v>
      </c>
      <c r="G469" s="198">
        <v>105099</v>
      </c>
      <c r="H469" s="198">
        <v>1584</v>
      </c>
      <c r="I469" s="198">
        <v>4752</v>
      </c>
      <c r="J469" s="199">
        <v>100347</v>
      </c>
    </row>
    <row r="470" spans="1:11" x14ac:dyDescent="0.2">
      <c r="A470" s="224"/>
      <c r="B470" s="219"/>
      <c r="C470" s="220"/>
      <c r="D470" s="195" t="s">
        <v>207</v>
      </c>
      <c r="E470" s="197">
        <v>1</v>
      </c>
      <c r="F470" s="198">
        <v>7782</v>
      </c>
      <c r="G470" s="198">
        <v>7782</v>
      </c>
      <c r="H470" s="198">
        <v>1584</v>
      </c>
      <c r="I470" s="198">
        <v>1584</v>
      </c>
      <c r="J470" s="199">
        <v>6198</v>
      </c>
    </row>
    <row r="471" spans="1:11" x14ac:dyDescent="0.2">
      <c r="A471" s="224"/>
      <c r="B471" s="219"/>
      <c r="C471" s="195" t="s">
        <v>190</v>
      </c>
      <c r="D471" s="195" t="s">
        <v>206</v>
      </c>
      <c r="E471" s="197">
        <v>76</v>
      </c>
      <c r="F471" s="198">
        <v>5275</v>
      </c>
      <c r="G471" s="198">
        <v>400868</v>
      </c>
      <c r="H471" s="198">
        <v>1338</v>
      </c>
      <c r="I471" s="198">
        <v>101688</v>
      </c>
      <c r="J471" s="199">
        <v>299180</v>
      </c>
    </row>
    <row r="472" spans="1:11" x14ac:dyDescent="0.2">
      <c r="A472" s="224"/>
      <c r="B472" s="219"/>
      <c r="C472" s="218" t="s">
        <v>191</v>
      </c>
      <c r="D472" s="195" t="s">
        <v>201</v>
      </c>
      <c r="E472" s="197">
        <v>388</v>
      </c>
      <c r="F472" s="198">
        <v>6429</v>
      </c>
      <c r="G472" s="198">
        <v>2494452</v>
      </c>
      <c r="H472" s="197">
        <v>954</v>
      </c>
      <c r="I472" s="198">
        <v>370152</v>
      </c>
      <c r="J472" s="199">
        <v>2124300</v>
      </c>
    </row>
    <row r="473" spans="1:11" x14ac:dyDescent="0.2">
      <c r="A473" s="224"/>
      <c r="B473" s="219"/>
      <c r="C473" s="219"/>
      <c r="D473" s="195" t="s">
        <v>208</v>
      </c>
      <c r="E473" s="197">
        <v>472</v>
      </c>
      <c r="F473" s="198">
        <v>20464</v>
      </c>
      <c r="G473" s="198">
        <v>9659008</v>
      </c>
      <c r="H473" s="197">
        <v>954</v>
      </c>
      <c r="I473" s="198">
        <v>450288</v>
      </c>
      <c r="J473" s="199">
        <v>9208720</v>
      </c>
    </row>
    <row r="474" spans="1:11" x14ac:dyDescent="0.2">
      <c r="A474" s="224"/>
      <c r="B474" s="219"/>
      <c r="C474" s="219"/>
      <c r="D474" s="195" t="s">
        <v>219</v>
      </c>
      <c r="E474" s="197">
        <v>12</v>
      </c>
      <c r="F474" s="198">
        <v>3881</v>
      </c>
      <c r="G474" s="198">
        <v>46572</v>
      </c>
      <c r="H474" s="197">
        <v>954</v>
      </c>
      <c r="I474" s="198">
        <v>11448</v>
      </c>
      <c r="J474" s="199">
        <v>35124</v>
      </c>
    </row>
    <row r="475" spans="1:11" x14ac:dyDescent="0.2">
      <c r="A475" s="224"/>
      <c r="B475" s="219"/>
      <c r="C475" s="219"/>
      <c r="D475" s="195" t="s">
        <v>204</v>
      </c>
      <c r="E475" s="197">
        <v>93</v>
      </c>
      <c r="F475" s="198">
        <v>34403</v>
      </c>
      <c r="G475" s="198">
        <v>3199479</v>
      </c>
      <c r="H475" s="197">
        <v>954</v>
      </c>
      <c r="I475" s="198">
        <v>88722</v>
      </c>
      <c r="J475" s="199">
        <v>3110757</v>
      </c>
    </row>
    <row r="476" spans="1:11" x14ac:dyDescent="0.2">
      <c r="A476" s="224"/>
      <c r="B476" s="219"/>
      <c r="C476" s="219"/>
      <c r="D476" s="195" t="s">
        <v>206</v>
      </c>
      <c r="E476" s="197">
        <v>7</v>
      </c>
      <c r="F476" s="198">
        <v>4931</v>
      </c>
      <c r="G476" s="198">
        <v>34517</v>
      </c>
      <c r="H476" s="197">
        <v>954</v>
      </c>
      <c r="I476" s="198">
        <v>6678</v>
      </c>
      <c r="J476" s="199">
        <v>27839</v>
      </c>
    </row>
    <row r="477" spans="1:11" x14ac:dyDescent="0.2">
      <c r="A477" s="225"/>
      <c r="B477" s="220"/>
      <c r="C477" s="220"/>
      <c r="D477" s="195" t="s">
        <v>207</v>
      </c>
      <c r="E477" s="197">
        <v>135</v>
      </c>
      <c r="F477" s="198">
        <v>7152</v>
      </c>
      <c r="G477" s="198">
        <v>965520</v>
      </c>
      <c r="H477" s="197">
        <v>954</v>
      </c>
      <c r="I477" s="198">
        <v>128790</v>
      </c>
      <c r="J477" s="199">
        <v>836730</v>
      </c>
    </row>
    <row r="478" spans="1:11" ht="15.75" customHeight="1" x14ac:dyDescent="0.2">
      <c r="A478" s="223" t="s">
        <v>50</v>
      </c>
      <c r="B478" s="226" t="s">
        <v>110</v>
      </c>
      <c r="C478" s="227"/>
      <c r="D478" s="228"/>
      <c r="E478" s="198">
        <v>25685</v>
      </c>
      <c r="F478" s="198"/>
      <c r="G478" s="198">
        <v>382549926</v>
      </c>
      <c r="H478" s="198"/>
      <c r="I478" s="198">
        <v>55147802</v>
      </c>
      <c r="J478" s="199">
        <v>327402124</v>
      </c>
      <c r="K478" s="196"/>
    </row>
    <row r="479" spans="1:11" x14ac:dyDescent="0.2">
      <c r="A479" s="224"/>
      <c r="B479" s="195" t="s">
        <v>176</v>
      </c>
      <c r="C479" s="195" t="s">
        <v>177</v>
      </c>
      <c r="D479" s="195" t="s">
        <v>178</v>
      </c>
      <c r="E479" s="221">
        <v>4</v>
      </c>
      <c r="F479" s="216">
        <v>27000</v>
      </c>
      <c r="G479" s="216">
        <v>108000</v>
      </c>
      <c r="H479" s="221">
        <v>0</v>
      </c>
      <c r="I479" s="221">
        <v>0</v>
      </c>
      <c r="J479" s="210">
        <v>108000</v>
      </c>
    </row>
    <row r="480" spans="1:11" x14ac:dyDescent="0.2">
      <c r="A480" s="224"/>
      <c r="B480" s="218" t="s">
        <v>179</v>
      </c>
      <c r="C480" s="218" t="s">
        <v>180</v>
      </c>
      <c r="D480" s="195" t="s">
        <v>220</v>
      </c>
      <c r="E480" s="222"/>
      <c r="F480" s="217"/>
      <c r="G480" s="217"/>
      <c r="H480" s="222"/>
      <c r="I480" s="222"/>
      <c r="J480" s="211"/>
    </row>
    <row r="481" spans="1:10" x14ac:dyDescent="0.2">
      <c r="A481" s="224"/>
      <c r="B481" s="219"/>
      <c r="C481" s="219"/>
      <c r="D481" s="195" t="s">
        <v>182</v>
      </c>
      <c r="E481" s="197">
        <v>9</v>
      </c>
      <c r="F481" s="198">
        <v>14344</v>
      </c>
      <c r="G481" s="198">
        <v>129096</v>
      </c>
      <c r="H481" s="197">
        <v>0</v>
      </c>
      <c r="I481" s="197">
        <v>0</v>
      </c>
      <c r="J481" s="199">
        <v>129096</v>
      </c>
    </row>
    <row r="482" spans="1:10" x14ac:dyDescent="0.2">
      <c r="A482" s="224"/>
      <c r="B482" s="219"/>
      <c r="C482" s="219"/>
      <c r="D482" s="195" t="s">
        <v>183</v>
      </c>
      <c r="E482" s="197">
        <v>648</v>
      </c>
      <c r="F482" s="198">
        <v>6851</v>
      </c>
      <c r="G482" s="198">
        <v>4439448</v>
      </c>
      <c r="H482" s="197">
        <v>0</v>
      </c>
      <c r="I482" s="197">
        <v>0</v>
      </c>
      <c r="J482" s="199">
        <v>4439448</v>
      </c>
    </row>
    <row r="483" spans="1:10" x14ac:dyDescent="0.2">
      <c r="A483" s="224"/>
      <c r="B483" s="219"/>
      <c r="C483" s="220"/>
      <c r="D483" s="195" t="s">
        <v>184</v>
      </c>
      <c r="E483" s="197">
        <v>7</v>
      </c>
      <c r="F483" s="198">
        <v>10344</v>
      </c>
      <c r="G483" s="198">
        <v>72408</v>
      </c>
      <c r="H483" s="197">
        <v>0</v>
      </c>
      <c r="I483" s="197">
        <v>0</v>
      </c>
      <c r="J483" s="199">
        <v>72408</v>
      </c>
    </row>
    <row r="484" spans="1:10" x14ac:dyDescent="0.2">
      <c r="A484" s="224"/>
      <c r="B484" s="219"/>
      <c r="C484" s="218" t="s">
        <v>185</v>
      </c>
      <c r="D484" s="195" t="s">
        <v>186</v>
      </c>
      <c r="E484" s="197">
        <v>3</v>
      </c>
      <c r="F484" s="198">
        <v>28584</v>
      </c>
      <c r="G484" s="198">
        <v>85752</v>
      </c>
      <c r="H484" s="198">
        <v>2770</v>
      </c>
      <c r="I484" s="198">
        <v>8310</v>
      </c>
      <c r="J484" s="199">
        <v>77442</v>
      </c>
    </row>
    <row r="485" spans="1:10" x14ac:dyDescent="0.2">
      <c r="A485" s="224"/>
      <c r="B485" s="219"/>
      <c r="C485" s="219"/>
      <c r="D485" s="195" t="s">
        <v>187</v>
      </c>
      <c r="E485" s="197">
        <v>11</v>
      </c>
      <c r="F485" s="198">
        <v>15928</v>
      </c>
      <c r="G485" s="198">
        <v>175208</v>
      </c>
      <c r="H485" s="198">
        <v>2770</v>
      </c>
      <c r="I485" s="198">
        <v>30470</v>
      </c>
      <c r="J485" s="199">
        <v>144738</v>
      </c>
    </row>
    <row r="486" spans="1:10" x14ac:dyDescent="0.2">
      <c r="A486" s="224"/>
      <c r="B486" s="219"/>
      <c r="C486" s="219"/>
      <c r="D486" s="195" t="s">
        <v>193</v>
      </c>
      <c r="E486" s="197">
        <v>1</v>
      </c>
      <c r="F486" s="198">
        <v>21046</v>
      </c>
      <c r="G486" s="198">
        <v>21046</v>
      </c>
      <c r="H486" s="198">
        <v>2770</v>
      </c>
      <c r="I486" s="198">
        <v>2770</v>
      </c>
      <c r="J486" s="199">
        <v>18276</v>
      </c>
    </row>
    <row r="487" spans="1:10" x14ac:dyDescent="0.2">
      <c r="A487" s="224"/>
      <c r="B487" s="219"/>
      <c r="C487" s="219"/>
      <c r="D487" s="195" t="s">
        <v>188</v>
      </c>
      <c r="E487" s="197">
        <v>115</v>
      </c>
      <c r="F487" s="198">
        <v>8435</v>
      </c>
      <c r="G487" s="198">
        <v>970025</v>
      </c>
      <c r="H487" s="198">
        <v>2770</v>
      </c>
      <c r="I487" s="198">
        <v>318550</v>
      </c>
      <c r="J487" s="199">
        <v>651475</v>
      </c>
    </row>
    <row r="488" spans="1:10" x14ac:dyDescent="0.2">
      <c r="A488" s="224"/>
      <c r="B488" s="219"/>
      <c r="C488" s="220"/>
      <c r="D488" s="195" t="s">
        <v>189</v>
      </c>
      <c r="E488" s="197">
        <v>9</v>
      </c>
      <c r="F488" s="198">
        <v>11928</v>
      </c>
      <c r="G488" s="198">
        <v>107352</v>
      </c>
      <c r="H488" s="198">
        <v>2770</v>
      </c>
      <c r="I488" s="198">
        <v>24930</v>
      </c>
      <c r="J488" s="199">
        <v>82422</v>
      </c>
    </row>
    <row r="489" spans="1:10" x14ac:dyDescent="0.2">
      <c r="A489" s="224"/>
      <c r="B489" s="219"/>
      <c r="C489" s="218" t="s">
        <v>191</v>
      </c>
      <c r="D489" s="195" t="s">
        <v>192</v>
      </c>
      <c r="E489" s="197">
        <v>1</v>
      </c>
      <c r="F489" s="198">
        <v>31084</v>
      </c>
      <c r="G489" s="198">
        <v>31084</v>
      </c>
      <c r="H489" s="198">
        <v>2140</v>
      </c>
      <c r="I489" s="198">
        <v>2140</v>
      </c>
      <c r="J489" s="199">
        <v>28944</v>
      </c>
    </row>
    <row r="490" spans="1:10" x14ac:dyDescent="0.2">
      <c r="A490" s="224"/>
      <c r="B490" s="219"/>
      <c r="C490" s="219"/>
      <c r="D490" s="195" t="s">
        <v>186</v>
      </c>
      <c r="E490" s="197">
        <v>987</v>
      </c>
      <c r="F490" s="198">
        <v>27954</v>
      </c>
      <c r="G490" s="198">
        <v>27590598</v>
      </c>
      <c r="H490" s="198">
        <v>2140</v>
      </c>
      <c r="I490" s="198">
        <v>2112180</v>
      </c>
      <c r="J490" s="199">
        <v>25478418</v>
      </c>
    </row>
    <row r="491" spans="1:10" x14ac:dyDescent="0.2">
      <c r="A491" s="224"/>
      <c r="B491" s="219"/>
      <c r="C491" s="219"/>
      <c r="D491" s="195" t="s">
        <v>187</v>
      </c>
      <c r="E491" s="198">
        <v>4679</v>
      </c>
      <c r="F491" s="198">
        <v>15298</v>
      </c>
      <c r="G491" s="198">
        <v>71579342</v>
      </c>
      <c r="H491" s="198">
        <v>2140</v>
      </c>
      <c r="I491" s="198">
        <v>10013060</v>
      </c>
      <c r="J491" s="199">
        <v>61566282</v>
      </c>
    </row>
    <row r="492" spans="1:10" x14ac:dyDescent="0.2">
      <c r="A492" s="224"/>
      <c r="B492" s="219"/>
      <c r="C492" s="219"/>
      <c r="D492" s="195" t="s">
        <v>193</v>
      </c>
      <c r="E492" s="197">
        <v>228</v>
      </c>
      <c r="F492" s="198">
        <v>20416</v>
      </c>
      <c r="G492" s="198">
        <v>4654848</v>
      </c>
      <c r="H492" s="198">
        <v>2140</v>
      </c>
      <c r="I492" s="198">
        <v>487920</v>
      </c>
      <c r="J492" s="199">
        <v>4166928</v>
      </c>
    </row>
    <row r="493" spans="1:10" x14ac:dyDescent="0.2">
      <c r="A493" s="224"/>
      <c r="B493" s="219"/>
      <c r="C493" s="219"/>
      <c r="D493" s="195" t="s">
        <v>188</v>
      </c>
      <c r="E493" s="198">
        <v>8168</v>
      </c>
      <c r="F493" s="198">
        <v>7805</v>
      </c>
      <c r="G493" s="198">
        <v>63751240</v>
      </c>
      <c r="H493" s="198">
        <v>2140</v>
      </c>
      <c r="I493" s="198">
        <v>17479520</v>
      </c>
      <c r="J493" s="199">
        <v>46271720</v>
      </c>
    </row>
    <row r="494" spans="1:10" x14ac:dyDescent="0.2">
      <c r="A494" s="224"/>
      <c r="B494" s="220"/>
      <c r="C494" s="220"/>
      <c r="D494" s="195" t="s">
        <v>189</v>
      </c>
      <c r="E494" s="198">
        <v>1952</v>
      </c>
      <c r="F494" s="198">
        <v>11298</v>
      </c>
      <c r="G494" s="198">
        <v>22053696</v>
      </c>
      <c r="H494" s="198">
        <v>2140</v>
      </c>
      <c r="I494" s="198">
        <v>4177280</v>
      </c>
      <c r="J494" s="199">
        <v>17876416</v>
      </c>
    </row>
    <row r="495" spans="1:10" x14ac:dyDescent="0.2">
      <c r="A495" s="224"/>
      <c r="B495" s="218" t="s">
        <v>211</v>
      </c>
      <c r="C495" s="195" t="s">
        <v>185</v>
      </c>
      <c r="D495" s="195" t="s">
        <v>215</v>
      </c>
      <c r="E495" s="197">
        <v>8</v>
      </c>
      <c r="F495" s="198">
        <v>12313</v>
      </c>
      <c r="G495" s="198">
        <v>98504</v>
      </c>
      <c r="H495" s="198">
        <v>5613</v>
      </c>
      <c r="I495" s="198">
        <v>44904</v>
      </c>
      <c r="J495" s="199">
        <v>53600</v>
      </c>
    </row>
    <row r="496" spans="1:10" x14ac:dyDescent="0.2">
      <c r="A496" s="224"/>
      <c r="B496" s="219"/>
      <c r="C496" s="218" t="s">
        <v>191</v>
      </c>
      <c r="D496" s="195" t="s">
        <v>215</v>
      </c>
      <c r="E496" s="198">
        <v>2438</v>
      </c>
      <c r="F496" s="198">
        <v>12313</v>
      </c>
      <c r="G496" s="198">
        <v>30019094</v>
      </c>
      <c r="H496" s="198">
        <v>5613</v>
      </c>
      <c r="I496" s="198">
        <v>13684494</v>
      </c>
      <c r="J496" s="199">
        <v>16334600</v>
      </c>
    </row>
    <row r="497" spans="1:10" x14ac:dyDescent="0.2">
      <c r="A497" s="224"/>
      <c r="B497" s="220"/>
      <c r="C497" s="220"/>
      <c r="D497" s="195" t="s">
        <v>202</v>
      </c>
      <c r="E497" s="197">
        <v>3</v>
      </c>
      <c r="F497" s="198">
        <v>9246</v>
      </c>
      <c r="G497" s="198">
        <v>27738</v>
      </c>
      <c r="H497" s="198">
        <v>2546</v>
      </c>
      <c r="I497" s="198">
        <v>7638</v>
      </c>
      <c r="J497" s="199">
        <v>20100</v>
      </c>
    </row>
    <row r="498" spans="1:10" x14ac:dyDescent="0.2">
      <c r="A498" s="224"/>
      <c r="B498" s="218" t="s">
        <v>194</v>
      </c>
      <c r="C498" s="218"/>
      <c r="D498" s="195" t="s">
        <v>195</v>
      </c>
      <c r="E498" s="197">
        <v>25</v>
      </c>
      <c r="F498" s="198">
        <v>21290</v>
      </c>
      <c r="G498" s="198">
        <v>532250</v>
      </c>
      <c r="H498" s="198">
        <v>3465</v>
      </c>
      <c r="I498" s="198">
        <v>86625</v>
      </c>
      <c r="J498" s="199">
        <v>445625</v>
      </c>
    </row>
    <row r="499" spans="1:10" x14ac:dyDescent="0.2">
      <c r="A499" s="224"/>
      <c r="B499" s="220"/>
      <c r="C499" s="220"/>
      <c r="D499" s="195" t="s">
        <v>196</v>
      </c>
      <c r="E499" s="197">
        <v>253</v>
      </c>
      <c r="F499" s="198">
        <v>18337</v>
      </c>
      <c r="G499" s="198">
        <v>4639261</v>
      </c>
      <c r="H499" s="198">
        <v>3465</v>
      </c>
      <c r="I499" s="198">
        <v>876645</v>
      </c>
      <c r="J499" s="199">
        <v>3762616</v>
      </c>
    </row>
    <row r="500" spans="1:10" x14ac:dyDescent="0.2">
      <c r="A500" s="224"/>
      <c r="B500" s="218" t="s">
        <v>197</v>
      </c>
      <c r="C500" s="218" t="s">
        <v>180</v>
      </c>
      <c r="D500" s="195" t="s">
        <v>213</v>
      </c>
      <c r="E500" s="197">
        <v>4</v>
      </c>
      <c r="F500" s="198">
        <v>19510</v>
      </c>
      <c r="G500" s="198">
        <v>78040</v>
      </c>
      <c r="H500" s="197">
        <v>0</v>
      </c>
      <c r="I500" s="197">
        <v>0</v>
      </c>
      <c r="J500" s="199">
        <v>78040</v>
      </c>
    </row>
    <row r="501" spans="1:10" x14ac:dyDescent="0.2">
      <c r="A501" s="224"/>
      <c r="B501" s="219"/>
      <c r="C501" s="219"/>
      <c r="D501" s="195" t="s">
        <v>222</v>
      </c>
      <c r="E501" s="197">
        <v>1</v>
      </c>
      <c r="F501" s="198">
        <v>12194</v>
      </c>
      <c r="G501" s="198">
        <v>12194</v>
      </c>
      <c r="H501" s="197">
        <v>0</v>
      </c>
      <c r="I501" s="197">
        <v>0</v>
      </c>
      <c r="J501" s="199">
        <v>12194</v>
      </c>
    </row>
    <row r="502" spans="1:10" x14ac:dyDescent="0.2">
      <c r="A502" s="224"/>
      <c r="B502" s="219"/>
      <c r="C502" s="219"/>
      <c r="D502" s="195" t="s">
        <v>225</v>
      </c>
      <c r="E502" s="197">
        <v>1</v>
      </c>
      <c r="F502" s="198">
        <v>5366</v>
      </c>
      <c r="G502" s="198">
        <v>5366</v>
      </c>
      <c r="H502" s="197">
        <v>0</v>
      </c>
      <c r="I502" s="197">
        <v>0</v>
      </c>
      <c r="J502" s="199">
        <v>5366</v>
      </c>
    </row>
    <row r="503" spans="1:10" x14ac:dyDescent="0.2">
      <c r="A503" s="224"/>
      <c r="B503" s="219"/>
      <c r="C503" s="219"/>
      <c r="D503" s="195" t="s">
        <v>198</v>
      </c>
      <c r="E503" s="197">
        <v>69</v>
      </c>
      <c r="F503" s="198">
        <v>33449</v>
      </c>
      <c r="G503" s="198">
        <v>2307981</v>
      </c>
      <c r="H503" s="197">
        <v>0</v>
      </c>
      <c r="I503" s="197">
        <v>0</v>
      </c>
      <c r="J503" s="199">
        <v>2307981</v>
      </c>
    </row>
    <row r="504" spans="1:10" x14ac:dyDescent="0.2">
      <c r="A504" s="224"/>
      <c r="B504" s="219"/>
      <c r="C504" s="219"/>
      <c r="D504" s="195" t="s">
        <v>218</v>
      </c>
      <c r="E504" s="197">
        <v>1</v>
      </c>
      <c r="F504" s="198">
        <v>3977</v>
      </c>
      <c r="G504" s="198">
        <v>3977</v>
      </c>
      <c r="H504" s="197">
        <v>0</v>
      </c>
      <c r="I504" s="197">
        <v>0</v>
      </c>
      <c r="J504" s="199">
        <v>3977</v>
      </c>
    </row>
    <row r="505" spans="1:10" x14ac:dyDescent="0.2">
      <c r="A505" s="224"/>
      <c r="B505" s="219"/>
      <c r="C505" s="220"/>
      <c r="D505" s="195" t="s">
        <v>200</v>
      </c>
      <c r="E505" s="197">
        <v>1</v>
      </c>
      <c r="F505" s="198">
        <v>6198</v>
      </c>
      <c r="G505" s="198">
        <v>6198</v>
      </c>
      <c r="H505" s="197">
        <v>0</v>
      </c>
      <c r="I505" s="197">
        <v>0</v>
      </c>
      <c r="J505" s="199">
        <v>6198</v>
      </c>
    </row>
    <row r="506" spans="1:10" x14ac:dyDescent="0.2">
      <c r="A506" s="224"/>
      <c r="B506" s="219"/>
      <c r="C506" s="218" t="s">
        <v>185</v>
      </c>
      <c r="D506" s="195" t="s">
        <v>208</v>
      </c>
      <c r="E506" s="197">
        <v>1</v>
      </c>
      <c r="F506" s="198">
        <v>21094</v>
      </c>
      <c r="G506" s="198">
        <v>21094</v>
      </c>
      <c r="H506" s="198">
        <v>1584</v>
      </c>
      <c r="I506" s="198">
        <v>1584</v>
      </c>
      <c r="J506" s="199">
        <v>19510</v>
      </c>
    </row>
    <row r="507" spans="1:10" x14ac:dyDescent="0.2">
      <c r="A507" s="224"/>
      <c r="B507" s="219"/>
      <c r="C507" s="219"/>
      <c r="D507" s="195" t="s">
        <v>210</v>
      </c>
      <c r="E507" s="197">
        <v>1</v>
      </c>
      <c r="F507" s="198">
        <v>3048</v>
      </c>
      <c r="G507" s="198">
        <v>3048</v>
      </c>
      <c r="H507" s="198">
        <v>1584</v>
      </c>
      <c r="I507" s="198">
        <v>1584</v>
      </c>
      <c r="J507" s="199">
        <v>1464</v>
      </c>
    </row>
    <row r="508" spans="1:10" x14ac:dyDescent="0.2">
      <c r="A508" s="224"/>
      <c r="B508" s="219"/>
      <c r="C508" s="219"/>
      <c r="D508" s="195" t="s">
        <v>204</v>
      </c>
      <c r="E508" s="197">
        <v>4</v>
      </c>
      <c r="F508" s="198">
        <v>35033</v>
      </c>
      <c r="G508" s="198">
        <v>140132</v>
      </c>
      <c r="H508" s="198">
        <v>1584</v>
      </c>
      <c r="I508" s="198">
        <v>6336</v>
      </c>
      <c r="J508" s="199">
        <v>133796</v>
      </c>
    </row>
    <row r="509" spans="1:10" x14ac:dyDescent="0.2">
      <c r="A509" s="224"/>
      <c r="B509" s="219"/>
      <c r="C509" s="219"/>
      <c r="D509" s="195" t="s">
        <v>205</v>
      </c>
      <c r="E509" s="197">
        <v>2</v>
      </c>
      <c r="F509" s="198">
        <v>26449</v>
      </c>
      <c r="G509" s="198">
        <v>52898</v>
      </c>
      <c r="H509" s="198">
        <v>1584</v>
      </c>
      <c r="I509" s="198">
        <v>3168</v>
      </c>
      <c r="J509" s="199">
        <v>49730</v>
      </c>
    </row>
    <row r="510" spans="1:10" x14ac:dyDescent="0.2">
      <c r="A510" s="224"/>
      <c r="B510" s="219"/>
      <c r="C510" s="220"/>
      <c r="D510" s="195" t="s">
        <v>206</v>
      </c>
      <c r="E510" s="197">
        <v>8</v>
      </c>
      <c r="F510" s="198">
        <v>5561</v>
      </c>
      <c r="G510" s="198">
        <v>44488</v>
      </c>
      <c r="H510" s="198">
        <v>1584</v>
      </c>
      <c r="I510" s="198">
        <v>12672</v>
      </c>
      <c r="J510" s="199">
        <v>31816</v>
      </c>
    </row>
    <row r="511" spans="1:10" x14ac:dyDescent="0.2">
      <c r="A511" s="224"/>
      <c r="B511" s="219"/>
      <c r="C511" s="218" t="s">
        <v>191</v>
      </c>
      <c r="D511" s="195" t="s">
        <v>201</v>
      </c>
      <c r="E511" s="197">
        <v>1</v>
      </c>
      <c r="F511" s="198">
        <v>6429</v>
      </c>
      <c r="G511" s="198">
        <v>6429</v>
      </c>
      <c r="H511" s="197">
        <v>954</v>
      </c>
      <c r="I511" s="197">
        <v>954</v>
      </c>
      <c r="J511" s="199">
        <v>5475</v>
      </c>
    </row>
    <row r="512" spans="1:10" x14ac:dyDescent="0.2">
      <c r="A512" s="224"/>
      <c r="B512" s="219"/>
      <c r="C512" s="219"/>
      <c r="D512" s="195" t="s">
        <v>214</v>
      </c>
      <c r="E512" s="197">
        <v>61</v>
      </c>
      <c r="F512" s="198">
        <v>33634</v>
      </c>
      <c r="G512" s="198">
        <v>2051674</v>
      </c>
      <c r="H512" s="197">
        <v>954</v>
      </c>
      <c r="I512" s="198">
        <v>58194</v>
      </c>
      <c r="J512" s="199">
        <v>1993480</v>
      </c>
    </row>
    <row r="513" spans="1:11" x14ac:dyDescent="0.2">
      <c r="A513" s="224"/>
      <c r="B513" s="219"/>
      <c r="C513" s="219"/>
      <c r="D513" s="195" t="s">
        <v>208</v>
      </c>
      <c r="E513" s="198">
        <v>1496</v>
      </c>
      <c r="F513" s="198">
        <v>20464</v>
      </c>
      <c r="G513" s="198">
        <v>30614144</v>
      </c>
      <c r="H513" s="197">
        <v>954</v>
      </c>
      <c r="I513" s="198">
        <v>1427184</v>
      </c>
      <c r="J513" s="199">
        <v>29186960</v>
      </c>
    </row>
    <row r="514" spans="1:11" x14ac:dyDescent="0.2">
      <c r="A514" s="224"/>
      <c r="B514" s="219"/>
      <c r="C514" s="219"/>
      <c r="D514" s="195" t="s">
        <v>209</v>
      </c>
      <c r="E514" s="197">
        <v>233</v>
      </c>
      <c r="F514" s="198">
        <v>13148</v>
      </c>
      <c r="G514" s="198">
        <v>3063484</v>
      </c>
      <c r="H514" s="197">
        <v>954</v>
      </c>
      <c r="I514" s="198">
        <v>222282</v>
      </c>
      <c r="J514" s="199">
        <v>2841202</v>
      </c>
    </row>
    <row r="515" spans="1:11" x14ac:dyDescent="0.2">
      <c r="A515" s="224"/>
      <c r="B515" s="219"/>
      <c r="C515" s="219"/>
      <c r="D515" s="195" t="s">
        <v>202</v>
      </c>
      <c r="E515" s="197">
        <v>119</v>
      </c>
      <c r="F515" s="198">
        <v>9246</v>
      </c>
      <c r="G515" s="198">
        <v>1100274</v>
      </c>
      <c r="H515" s="197">
        <v>954</v>
      </c>
      <c r="I515" s="198">
        <v>113526</v>
      </c>
      <c r="J515" s="199">
        <v>986748</v>
      </c>
    </row>
    <row r="516" spans="1:11" x14ac:dyDescent="0.2">
      <c r="A516" s="224"/>
      <c r="B516" s="219"/>
      <c r="C516" s="219"/>
      <c r="D516" s="195" t="s">
        <v>203</v>
      </c>
      <c r="E516" s="197">
        <v>43</v>
      </c>
      <c r="F516" s="198">
        <v>6320</v>
      </c>
      <c r="G516" s="198">
        <v>271760</v>
      </c>
      <c r="H516" s="197">
        <v>954</v>
      </c>
      <c r="I516" s="198">
        <v>41022</v>
      </c>
      <c r="J516" s="199">
        <v>230738</v>
      </c>
    </row>
    <row r="517" spans="1:11" x14ac:dyDescent="0.2">
      <c r="A517" s="224"/>
      <c r="B517" s="219"/>
      <c r="C517" s="219"/>
      <c r="D517" s="195" t="s">
        <v>219</v>
      </c>
      <c r="E517" s="197">
        <v>20</v>
      </c>
      <c r="F517" s="198">
        <v>3881</v>
      </c>
      <c r="G517" s="198">
        <v>77620</v>
      </c>
      <c r="H517" s="197">
        <v>954</v>
      </c>
      <c r="I517" s="198">
        <v>19080</v>
      </c>
      <c r="J517" s="199">
        <v>58540</v>
      </c>
    </row>
    <row r="518" spans="1:11" x14ac:dyDescent="0.2">
      <c r="A518" s="224"/>
      <c r="B518" s="219"/>
      <c r="C518" s="219"/>
      <c r="D518" s="195" t="s">
        <v>210</v>
      </c>
      <c r="E518" s="197">
        <v>348</v>
      </c>
      <c r="F518" s="198">
        <v>2418</v>
      </c>
      <c r="G518" s="198">
        <v>841464</v>
      </c>
      <c r="H518" s="197">
        <v>954</v>
      </c>
      <c r="I518" s="198">
        <v>331992</v>
      </c>
      <c r="J518" s="199">
        <v>509472</v>
      </c>
    </row>
    <row r="519" spans="1:11" x14ac:dyDescent="0.2">
      <c r="A519" s="224"/>
      <c r="B519" s="219"/>
      <c r="C519" s="219"/>
      <c r="D519" s="195" t="s">
        <v>204</v>
      </c>
      <c r="E519" s="198">
        <v>3078</v>
      </c>
      <c r="F519" s="198">
        <v>34403</v>
      </c>
      <c r="G519" s="198">
        <v>105892434</v>
      </c>
      <c r="H519" s="197">
        <v>954</v>
      </c>
      <c r="I519" s="198">
        <v>2936412</v>
      </c>
      <c r="J519" s="199">
        <v>102956022</v>
      </c>
    </row>
    <row r="520" spans="1:11" x14ac:dyDescent="0.2">
      <c r="A520" s="224"/>
      <c r="B520" s="219"/>
      <c r="C520" s="219"/>
      <c r="D520" s="195" t="s">
        <v>205</v>
      </c>
      <c r="E520" s="197">
        <v>78</v>
      </c>
      <c r="F520" s="198">
        <v>25819</v>
      </c>
      <c r="G520" s="198">
        <v>2013882</v>
      </c>
      <c r="H520" s="197">
        <v>954</v>
      </c>
      <c r="I520" s="198">
        <v>74412</v>
      </c>
      <c r="J520" s="199">
        <v>1939470</v>
      </c>
    </row>
    <row r="521" spans="1:11" x14ac:dyDescent="0.2">
      <c r="A521" s="224"/>
      <c r="B521" s="219"/>
      <c r="C521" s="219"/>
      <c r="D521" s="195" t="s">
        <v>206</v>
      </c>
      <c r="E521" s="197">
        <v>537</v>
      </c>
      <c r="F521" s="198">
        <v>4931</v>
      </c>
      <c r="G521" s="198">
        <v>2647947</v>
      </c>
      <c r="H521" s="197">
        <v>954</v>
      </c>
      <c r="I521" s="198">
        <v>512298</v>
      </c>
      <c r="J521" s="199">
        <v>2135649</v>
      </c>
    </row>
    <row r="522" spans="1:11" x14ac:dyDescent="0.2">
      <c r="A522" s="225"/>
      <c r="B522" s="220"/>
      <c r="C522" s="220"/>
      <c r="D522" s="195" t="s">
        <v>207</v>
      </c>
      <c r="E522" s="197">
        <v>29</v>
      </c>
      <c r="F522" s="198">
        <v>7152</v>
      </c>
      <c r="G522" s="198">
        <v>207408</v>
      </c>
      <c r="H522" s="197">
        <v>954</v>
      </c>
      <c r="I522" s="198">
        <v>27666</v>
      </c>
      <c r="J522" s="199">
        <v>179742</v>
      </c>
    </row>
    <row r="523" spans="1:11" ht="15.75" customHeight="1" x14ac:dyDescent="0.2">
      <c r="A523" s="223" t="s">
        <v>68</v>
      </c>
      <c r="B523" s="226" t="s">
        <v>110</v>
      </c>
      <c r="C523" s="227"/>
      <c r="D523" s="228"/>
      <c r="E523" s="198">
        <v>40849</v>
      </c>
      <c r="F523" s="198"/>
      <c r="G523" s="198">
        <v>578813697</v>
      </c>
      <c r="H523" s="198"/>
      <c r="I523" s="198">
        <v>73662384</v>
      </c>
      <c r="J523" s="199">
        <v>505151313</v>
      </c>
      <c r="K523" s="196"/>
    </row>
    <row r="524" spans="1:11" x14ac:dyDescent="0.2">
      <c r="A524" s="224"/>
      <c r="B524" s="195" t="s">
        <v>176</v>
      </c>
      <c r="C524" s="195" t="s">
        <v>177</v>
      </c>
      <c r="D524" s="195" t="s">
        <v>178</v>
      </c>
      <c r="E524" s="221">
        <v>4</v>
      </c>
      <c r="F524" s="216">
        <v>27000</v>
      </c>
      <c r="G524" s="216">
        <v>108000</v>
      </c>
      <c r="H524" s="221">
        <v>0</v>
      </c>
      <c r="I524" s="221">
        <v>0</v>
      </c>
      <c r="J524" s="210">
        <v>108000</v>
      </c>
    </row>
    <row r="525" spans="1:11" x14ac:dyDescent="0.2">
      <c r="A525" s="224"/>
      <c r="B525" s="218" t="s">
        <v>179</v>
      </c>
      <c r="C525" s="218" t="s">
        <v>180</v>
      </c>
      <c r="D525" s="195" t="s">
        <v>220</v>
      </c>
      <c r="E525" s="222"/>
      <c r="F525" s="217"/>
      <c r="G525" s="217"/>
      <c r="H525" s="222"/>
      <c r="I525" s="222"/>
      <c r="J525" s="211"/>
    </row>
    <row r="526" spans="1:11" x14ac:dyDescent="0.2">
      <c r="A526" s="224"/>
      <c r="B526" s="219"/>
      <c r="C526" s="219"/>
      <c r="D526" s="195" t="s">
        <v>182</v>
      </c>
      <c r="E526" s="197">
        <v>11</v>
      </c>
      <c r="F526" s="198">
        <v>14344</v>
      </c>
      <c r="G526" s="198">
        <v>157784</v>
      </c>
      <c r="H526" s="197">
        <v>0</v>
      </c>
      <c r="I526" s="197">
        <v>0</v>
      </c>
      <c r="J526" s="199">
        <v>157784</v>
      </c>
    </row>
    <row r="527" spans="1:11" x14ac:dyDescent="0.2">
      <c r="A527" s="224"/>
      <c r="B527" s="219"/>
      <c r="C527" s="219"/>
      <c r="D527" s="195" t="s">
        <v>183</v>
      </c>
      <c r="E527" s="197">
        <v>40</v>
      </c>
      <c r="F527" s="198">
        <v>6851</v>
      </c>
      <c r="G527" s="198">
        <v>274040</v>
      </c>
      <c r="H527" s="197">
        <v>0</v>
      </c>
      <c r="I527" s="197">
        <v>0</v>
      </c>
      <c r="J527" s="199">
        <v>274040</v>
      </c>
    </row>
    <row r="528" spans="1:11" x14ac:dyDescent="0.2">
      <c r="A528" s="224"/>
      <c r="B528" s="219"/>
      <c r="C528" s="220"/>
      <c r="D528" s="195" t="s">
        <v>184</v>
      </c>
      <c r="E528" s="197">
        <v>8</v>
      </c>
      <c r="F528" s="198">
        <v>10344</v>
      </c>
      <c r="G528" s="198">
        <v>82752</v>
      </c>
      <c r="H528" s="197">
        <v>0</v>
      </c>
      <c r="I528" s="197">
        <v>0</v>
      </c>
      <c r="J528" s="199">
        <v>82752</v>
      </c>
    </row>
    <row r="529" spans="1:10" x14ac:dyDescent="0.2">
      <c r="A529" s="224"/>
      <c r="B529" s="219"/>
      <c r="C529" s="218" t="s">
        <v>185</v>
      </c>
      <c r="D529" s="195" t="s">
        <v>186</v>
      </c>
      <c r="E529" s="197">
        <v>1</v>
      </c>
      <c r="F529" s="198">
        <v>28584</v>
      </c>
      <c r="G529" s="198">
        <v>28584</v>
      </c>
      <c r="H529" s="198">
        <v>2770</v>
      </c>
      <c r="I529" s="198">
        <v>2770</v>
      </c>
      <c r="J529" s="199">
        <v>25814</v>
      </c>
    </row>
    <row r="530" spans="1:10" x14ac:dyDescent="0.2">
      <c r="A530" s="224"/>
      <c r="B530" s="219"/>
      <c r="C530" s="219"/>
      <c r="D530" s="195" t="s">
        <v>187</v>
      </c>
      <c r="E530" s="197">
        <v>11</v>
      </c>
      <c r="F530" s="198">
        <v>15928</v>
      </c>
      <c r="G530" s="198">
        <v>175208</v>
      </c>
      <c r="H530" s="198">
        <v>2770</v>
      </c>
      <c r="I530" s="198">
        <v>30470</v>
      </c>
      <c r="J530" s="199">
        <v>144738</v>
      </c>
    </row>
    <row r="531" spans="1:10" x14ac:dyDescent="0.2">
      <c r="A531" s="224"/>
      <c r="B531" s="219"/>
      <c r="C531" s="219"/>
      <c r="D531" s="195" t="s">
        <v>188</v>
      </c>
      <c r="E531" s="197">
        <v>182</v>
      </c>
      <c r="F531" s="198">
        <v>8435</v>
      </c>
      <c r="G531" s="198">
        <v>1535170</v>
      </c>
      <c r="H531" s="198">
        <v>2770</v>
      </c>
      <c r="I531" s="198">
        <v>504140</v>
      </c>
      <c r="J531" s="199">
        <v>1031030</v>
      </c>
    </row>
    <row r="532" spans="1:10" x14ac:dyDescent="0.2">
      <c r="A532" s="224"/>
      <c r="B532" s="219"/>
      <c r="C532" s="220"/>
      <c r="D532" s="195" t="s">
        <v>189</v>
      </c>
      <c r="E532" s="197">
        <v>14</v>
      </c>
      <c r="F532" s="198">
        <v>11928</v>
      </c>
      <c r="G532" s="198">
        <v>166992</v>
      </c>
      <c r="H532" s="198">
        <v>2770</v>
      </c>
      <c r="I532" s="198">
        <v>38780</v>
      </c>
      <c r="J532" s="199">
        <v>128212</v>
      </c>
    </row>
    <row r="533" spans="1:10" x14ac:dyDescent="0.2">
      <c r="A533" s="224"/>
      <c r="B533" s="219"/>
      <c r="C533" s="218" t="s">
        <v>190</v>
      </c>
      <c r="D533" s="195" t="s">
        <v>192</v>
      </c>
      <c r="E533" s="197">
        <v>4</v>
      </c>
      <c r="F533" s="198">
        <v>31372</v>
      </c>
      <c r="G533" s="198">
        <v>125488</v>
      </c>
      <c r="H533" s="198">
        <v>2524</v>
      </c>
      <c r="I533" s="198">
        <v>10096</v>
      </c>
      <c r="J533" s="199">
        <v>115392</v>
      </c>
    </row>
    <row r="534" spans="1:10" x14ac:dyDescent="0.2">
      <c r="A534" s="224"/>
      <c r="B534" s="219"/>
      <c r="C534" s="219"/>
      <c r="D534" s="195" t="s">
        <v>186</v>
      </c>
      <c r="E534" s="197">
        <v>37</v>
      </c>
      <c r="F534" s="198">
        <v>28203</v>
      </c>
      <c r="G534" s="198">
        <v>1043514</v>
      </c>
      <c r="H534" s="198">
        <v>2524</v>
      </c>
      <c r="I534" s="198">
        <v>93388</v>
      </c>
      <c r="J534" s="199">
        <v>950126</v>
      </c>
    </row>
    <row r="535" spans="1:10" x14ac:dyDescent="0.2">
      <c r="A535" s="224"/>
      <c r="B535" s="219"/>
      <c r="C535" s="219"/>
      <c r="D535" s="195" t="s">
        <v>187</v>
      </c>
      <c r="E535" s="197">
        <v>87</v>
      </c>
      <c r="F535" s="198">
        <v>15638</v>
      </c>
      <c r="G535" s="198">
        <v>1360494</v>
      </c>
      <c r="H535" s="198">
        <v>2524</v>
      </c>
      <c r="I535" s="198">
        <v>219588</v>
      </c>
      <c r="J535" s="199">
        <v>1140906</v>
      </c>
    </row>
    <row r="536" spans="1:10" x14ac:dyDescent="0.2">
      <c r="A536" s="224"/>
      <c r="B536" s="219"/>
      <c r="C536" s="219"/>
      <c r="D536" s="195" t="s">
        <v>193</v>
      </c>
      <c r="E536" s="197">
        <v>3</v>
      </c>
      <c r="F536" s="198">
        <v>20800</v>
      </c>
      <c r="G536" s="198">
        <v>62400</v>
      </c>
      <c r="H536" s="198">
        <v>2524</v>
      </c>
      <c r="I536" s="198">
        <v>7572</v>
      </c>
      <c r="J536" s="199">
        <v>54828</v>
      </c>
    </row>
    <row r="537" spans="1:10" x14ac:dyDescent="0.2">
      <c r="A537" s="224"/>
      <c r="B537" s="219"/>
      <c r="C537" s="219"/>
      <c r="D537" s="195" t="s">
        <v>188</v>
      </c>
      <c r="E537" s="197">
        <v>213</v>
      </c>
      <c r="F537" s="198">
        <v>8095</v>
      </c>
      <c r="G537" s="198">
        <v>1724289</v>
      </c>
      <c r="H537" s="198">
        <v>2524</v>
      </c>
      <c r="I537" s="198">
        <v>537612</v>
      </c>
      <c r="J537" s="199">
        <v>1186677</v>
      </c>
    </row>
    <row r="538" spans="1:10" x14ac:dyDescent="0.2">
      <c r="A538" s="224"/>
      <c r="B538" s="219"/>
      <c r="C538" s="220"/>
      <c r="D538" s="195" t="s">
        <v>189</v>
      </c>
      <c r="E538" s="197">
        <v>92</v>
      </c>
      <c r="F538" s="198">
        <v>11607</v>
      </c>
      <c r="G538" s="198">
        <v>1067832</v>
      </c>
      <c r="H538" s="198">
        <v>2524</v>
      </c>
      <c r="I538" s="198">
        <v>232208</v>
      </c>
      <c r="J538" s="199">
        <v>835624</v>
      </c>
    </row>
    <row r="539" spans="1:10" x14ac:dyDescent="0.2">
      <c r="A539" s="224"/>
      <c r="B539" s="219"/>
      <c r="C539" s="218" t="s">
        <v>191</v>
      </c>
      <c r="D539" s="195" t="s">
        <v>192</v>
      </c>
      <c r="E539" s="197">
        <v>29</v>
      </c>
      <c r="F539" s="198">
        <v>31084</v>
      </c>
      <c r="G539" s="198">
        <v>901436</v>
      </c>
      <c r="H539" s="198">
        <v>2140</v>
      </c>
      <c r="I539" s="198">
        <v>62060</v>
      </c>
      <c r="J539" s="199">
        <v>839376</v>
      </c>
    </row>
    <row r="540" spans="1:10" x14ac:dyDescent="0.2">
      <c r="A540" s="224"/>
      <c r="B540" s="219"/>
      <c r="C540" s="219"/>
      <c r="D540" s="195" t="s">
        <v>186</v>
      </c>
      <c r="E540" s="198">
        <v>1519</v>
      </c>
      <c r="F540" s="198">
        <v>27954</v>
      </c>
      <c r="G540" s="198">
        <v>42462126</v>
      </c>
      <c r="H540" s="198">
        <v>2140</v>
      </c>
      <c r="I540" s="198">
        <v>3250660</v>
      </c>
      <c r="J540" s="199">
        <v>39211466</v>
      </c>
    </row>
    <row r="541" spans="1:10" x14ac:dyDescent="0.2">
      <c r="A541" s="224"/>
      <c r="B541" s="219"/>
      <c r="C541" s="219"/>
      <c r="D541" s="195" t="s">
        <v>187</v>
      </c>
      <c r="E541" s="198">
        <v>5045</v>
      </c>
      <c r="F541" s="198">
        <v>15298</v>
      </c>
      <c r="G541" s="198">
        <v>77178410</v>
      </c>
      <c r="H541" s="198">
        <v>2140</v>
      </c>
      <c r="I541" s="198">
        <v>10796300</v>
      </c>
      <c r="J541" s="199">
        <v>66382110</v>
      </c>
    </row>
    <row r="542" spans="1:10" x14ac:dyDescent="0.2">
      <c r="A542" s="224"/>
      <c r="B542" s="219"/>
      <c r="C542" s="219"/>
      <c r="D542" s="195" t="s">
        <v>193</v>
      </c>
      <c r="E542" s="197">
        <v>492</v>
      </c>
      <c r="F542" s="198">
        <v>20416</v>
      </c>
      <c r="G542" s="198">
        <v>10044672</v>
      </c>
      <c r="H542" s="198">
        <v>2140</v>
      </c>
      <c r="I542" s="198">
        <v>1052880</v>
      </c>
      <c r="J542" s="199">
        <v>8991792</v>
      </c>
    </row>
    <row r="543" spans="1:10" x14ac:dyDescent="0.2">
      <c r="A543" s="224"/>
      <c r="B543" s="219"/>
      <c r="C543" s="219"/>
      <c r="D543" s="195" t="s">
        <v>188</v>
      </c>
      <c r="E543" s="198">
        <v>10996</v>
      </c>
      <c r="F543" s="198">
        <v>7805</v>
      </c>
      <c r="G543" s="198">
        <v>85823780</v>
      </c>
      <c r="H543" s="198">
        <v>2140</v>
      </c>
      <c r="I543" s="198">
        <v>23531440</v>
      </c>
      <c r="J543" s="199">
        <v>62292340</v>
      </c>
    </row>
    <row r="544" spans="1:10" x14ac:dyDescent="0.2">
      <c r="A544" s="224"/>
      <c r="B544" s="220"/>
      <c r="C544" s="220"/>
      <c r="D544" s="195" t="s">
        <v>189</v>
      </c>
      <c r="E544" s="198">
        <v>5179</v>
      </c>
      <c r="F544" s="198">
        <v>11298</v>
      </c>
      <c r="G544" s="198">
        <v>58512342</v>
      </c>
      <c r="H544" s="198">
        <v>2140</v>
      </c>
      <c r="I544" s="198">
        <v>11083060</v>
      </c>
      <c r="J544" s="199">
        <v>47429282</v>
      </c>
    </row>
    <row r="545" spans="1:10" x14ac:dyDescent="0.2">
      <c r="A545" s="224"/>
      <c r="B545" s="218" t="s">
        <v>194</v>
      </c>
      <c r="C545" s="218"/>
      <c r="D545" s="195" t="s">
        <v>195</v>
      </c>
      <c r="E545" s="198">
        <v>1165</v>
      </c>
      <c r="F545" s="198">
        <v>21290</v>
      </c>
      <c r="G545" s="198">
        <v>24802850</v>
      </c>
      <c r="H545" s="198">
        <v>3465</v>
      </c>
      <c r="I545" s="198">
        <v>4036725</v>
      </c>
      <c r="J545" s="199">
        <v>20766125</v>
      </c>
    </row>
    <row r="546" spans="1:10" x14ac:dyDescent="0.2">
      <c r="A546" s="224"/>
      <c r="B546" s="220"/>
      <c r="C546" s="220"/>
      <c r="D546" s="195" t="s">
        <v>196</v>
      </c>
      <c r="E546" s="198">
        <v>1273</v>
      </c>
      <c r="F546" s="198">
        <v>18337</v>
      </c>
      <c r="G546" s="198">
        <v>23343001</v>
      </c>
      <c r="H546" s="198">
        <v>3465</v>
      </c>
      <c r="I546" s="198">
        <v>4410945</v>
      </c>
      <c r="J546" s="199">
        <v>18932056</v>
      </c>
    </row>
    <row r="547" spans="1:10" x14ac:dyDescent="0.2">
      <c r="A547" s="224"/>
      <c r="B547" s="218" t="s">
        <v>197</v>
      </c>
      <c r="C547" s="218" t="s">
        <v>180</v>
      </c>
      <c r="D547" s="195" t="s">
        <v>213</v>
      </c>
      <c r="E547" s="197">
        <v>18</v>
      </c>
      <c r="F547" s="198">
        <v>19510</v>
      </c>
      <c r="G547" s="198">
        <v>351180</v>
      </c>
      <c r="H547" s="197">
        <v>0</v>
      </c>
      <c r="I547" s="197">
        <v>0</v>
      </c>
      <c r="J547" s="199">
        <v>351180</v>
      </c>
    </row>
    <row r="548" spans="1:10" x14ac:dyDescent="0.2">
      <c r="A548" s="224"/>
      <c r="B548" s="219"/>
      <c r="C548" s="219"/>
      <c r="D548" s="195" t="s">
        <v>222</v>
      </c>
      <c r="E548" s="197">
        <v>4</v>
      </c>
      <c r="F548" s="198">
        <v>12194</v>
      </c>
      <c r="G548" s="198">
        <v>48776</v>
      </c>
      <c r="H548" s="197">
        <v>0</v>
      </c>
      <c r="I548" s="197">
        <v>0</v>
      </c>
      <c r="J548" s="199">
        <v>48776</v>
      </c>
    </row>
    <row r="549" spans="1:10" x14ac:dyDescent="0.2">
      <c r="A549" s="224"/>
      <c r="B549" s="219"/>
      <c r="C549" s="219"/>
      <c r="D549" s="195" t="s">
        <v>212</v>
      </c>
      <c r="E549" s="197">
        <v>8</v>
      </c>
      <c r="F549" s="198">
        <v>8292</v>
      </c>
      <c r="G549" s="198">
        <v>66336</v>
      </c>
      <c r="H549" s="197">
        <v>0</v>
      </c>
      <c r="I549" s="197">
        <v>0</v>
      </c>
      <c r="J549" s="199">
        <v>66336</v>
      </c>
    </row>
    <row r="550" spans="1:10" x14ac:dyDescent="0.2">
      <c r="A550" s="224"/>
      <c r="B550" s="219"/>
      <c r="C550" s="219"/>
      <c r="D550" s="195" t="s">
        <v>225</v>
      </c>
      <c r="E550" s="197">
        <v>1</v>
      </c>
      <c r="F550" s="198">
        <v>5366</v>
      </c>
      <c r="G550" s="198">
        <v>5366</v>
      </c>
      <c r="H550" s="197">
        <v>0</v>
      </c>
      <c r="I550" s="197">
        <v>0</v>
      </c>
      <c r="J550" s="199">
        <v>5366</v>
      </c>
    </row>
    <row r="551" spans="1:10" x14ac:dyDescent="0.2">
      <c r="A551" s="224"/>
      <c r="B551" s="219"/>
      <c r="C551" s="219"/>
      <c r="D551" s="195" t="s">
        <v>223</v>
      </c>
      <c r="E551" s="197">
        <v>8</v>
      </c>
      <c r="F551" s="198">
        <v>2927</v>
      </c>
      <c r="G551" s="198">
        <v>23416</v>
      </c>
      <c r="H551" s="197">
        <v>0</v>
      </c>
      <c r="I551" s="197">
        <v>0</v>
      </c>
      <c r="J551" s="199">
        <v>23416</v>
      </c>
    </row>
    <row r="552" spans="1:10" x14ac:dyDescent="0.2">
      <c r="A552" s="224"/>
      <c r="B552" s="219"/>
      <c r="C552" s="219"/>
      <c r="D552" s="195" t="s">
        <v>229</v>
      </c>
      <c r="E552" s="197">
        <v>7</v>
      </c>
      <c r="F552" s="198">
        <v>1464</v>
      </c>
      <c r="G552" s="198">
        <v>10248</v>
      </c>
      <c r="H552" s="197">
        <v>0</v>
      </c>
      <c r="I552" s="197">
        <v>0</v>
      </c>
      <c r="J552" s="199">
        <v>10248</v>
      </c>
    </row>
    <row r="553" spans="1:10" x14ac:dyDescent="0.2">
      <c r="A553" s="224"/>
      <c r="B553" s="219"/>
      <c r="C553" s="219"/>
      <c r="D553" s="195" t="s">
        <v>198</v>
      </c>
      <c r="E553" s="197">
        <v>10</v>
      </c>
      <c r="F553" s="198">
        <v>33449</v>
      </c>
      <c r="G553" s="198">
        <v>334490</v>
      </c>
      <c r="H553" s="197">
        <v>0</v>
      </c>
      <c r="I553" s="197">
        <v>0</v>
      </c>
      <c r="J553" s="199">
        <v>334490</v>
      </c>
    </row>
    <row r="554" spans="1:10" x14ac:dyDescent="0.2">
      <c r="A554" s="224"/>
      <c r="B554" s="219"/>
      <c r="C554" s="219"/>
      <c r="D554" s="195" t="s">
        <v>199</v>
      </c>
      <c r="E554" s="197">
        <v>1</v>
      </c>
      <c r="F554" s="198">
        <v>24865</v>
      </c>
      <c r="G554" s="198">
        <v>24865</v>
      </c>
      <c r="H554" s="197">
        <v>0</v>
      </c>
      <c r="I554" s="197">
        <v>0</v>
      </c>
      <c r="J554" s="199">
        <v>24865</v>
      </c>
    </row>
    <row r="555" spans="1:10" x14ac:dyDescent="0.2">
      <c r="A555" s="224"/>
      <c r="B555" s="219"/>
      <c r="C555" s="219"/>
      <c r="D555" s="195" t="s">
        <v>218</v>
      </c>
      <c r="E555" s="197">
        <v>2</v>
      </c>
      <c r="F555" s="198">
        <v>3977</v>
      </c>
      <c r="G555" s="198">
        <v>7954</v>
      </c>
      <c r="H555" s="197">
        <v>0</v>
      </c>
      <c r="I555" s="197">
        <v>0</v>
      </c>
      <c r="J555" s="199">
        <v>7954</v>
      </c>
    </row>
    <row r="556" spans="1:10" x14ac:dyDescent="0.2">
      <c r="A556" s="224"/>
      <c r="B556" s="219"/>
      <c r="C556" s="220"/>
      <c r="D556" s="195" t="s">
        <v>200</v>
      </c>
      <c r="E556" s="197">
        <v>43</v>
      </c>
      <c r="F556" s="198">
        <v>6198</v>
      </c>
      <c r="G556" s="198">
        <v>266514</v>
      </c>
      <c r="H556" s="197">
        <v>0</v>
      </c>
      <c r="I556" s="197">
        <v>0</v>
      </c>
      <c r="J556" s="199">
        <v>266514</v>
      </c>
    </row>
    <row r="557" spans="1:10" x14ac:dyDescent="0.2">
      <c r="A557" s="224"/>
      <c r="B557" s="219"/>
      <c r="C557" s="218" t="s">
        <v>185</v>
      </c>
      <c r="D557" s="195" t="s">
        <v>201</v>
      </c>
      <c r="E557" s="197">
        <v>7</v>
      </c>
      <c r="F557" s="198">
        <v>7059</v>
      </c>
      <c r="G557" s="198">
        <v>49413</v>
      </c>
      <c r="H557" s="198">
        <v>1584</v>
      </c>
      <c r="I557" s="198">
        <v>11088</v>
      </c>
      <c r="J557" s="199">
        <v>38325</v>
      </c>
    </row>
    <row r="558" spans="1:10" x14ac:dyDescent="0.2">
      <c r="A558" s="224"/>
      <c r="B558" s="219"/>
      <c r="C558" s="219"/>
      <c r="D558" s="195" t="s">
        <v>214</v>
      </c>
      <c r="E558" s="197">
        <v>1</v>
      </c>
      <c r="F558" s="198">
        <v>34264</v>
      </c>
      <c r="G558" s="198">
        <v>34264</v>
      </c>
      <c r="H558" s="198">
        <v>1584</v>
      </c>
      <c r="I558" s="198">
        <v>1584</v>
      </c>
      <c r="J558" s="199">
        <v>32680</v>
      </c>
    </row>
    <row r="559" spans="1:10" x14ac:dyDescent="0.2">
      <c r="A559" s="224"/>
      <c r="B559" s="219"/>
      <c r="C559" s="219"/>
      <c r="D559" s="195" t="s">
        <v>208</v>
      </c>
      <c r="E559" s="197">
        <v>12</v>
      </c>
      <c r="F559" s="198">
        <v>21094</v>
      </c>
      <c r="G559" s="198">
        <v>253128</v>
      </c>
      <c r="H559" s="198">
        <v>1584</v>
      </c>
      <c r="I559" s="198">
        <v>19008</v>
      </c>
      <c r="J559" s="199">
        <v>234120</v>
      </c>
    </row>
    <row r="560" spans="1:10" x14ac:dyDescent="0.2">
      <c r="A560" s="224"/>
      <c r="B560" s="219"/>
      <c r="C560" s="219"/>
      <c r="D560" s="195" t="s">
        <v>209</v>
      </c>
      <c r="E560" s="197">
        <v>1</v>
      </c>
      <c r="F560" s="198">
        <v>13778</v>
      </c>
      <c r="G560" s="198">
        <v>13778</v>
      </c>
      <c r="H560" s="198">
        <v>1584</v>
      </c>
      <c r="I560" s="198">
        <v>1584</v>
      </c>
      <c r="J560" s="199">
        <v>12194</v>
      </c>
    </row>
    <row r="561" spans="1:10" x14ac:dyDescent="0.2">
      <c r="A561" s="224"/>
      <c r="B561" s="219"/>
      <c r="C561" s="219"/>
      <c r="D561" s="195" t="s">
        <v>219</v>
      </c>
      <c r="E561" s="197">
        <v>1</v>
      </c>
      <c r="F561" s="198">
        <v>4511</v>
      </c>
      <c r="G561" s="198">
        <v>4511</v>
      </c>
      <c r="H561" s="198">
        <v>1584</v>
      </c>
      <c r="I561" s="198">
        <v>1584</v>
      </c>
      <c r="J561" s="199">
        <v>2927</v>
      </c>
    </row>
    <row r="562" spans="1:10" x14ac:dyDescent="0.2">
      <c r="A562" s="224"/>
      <c r="B562" s="219"/>
      <c r="C562" s="219"/>
      <c r="D562" s="195" t="s">
        <v>204</v>
      </c>
      <c r="E562" s="197">
        <v>15</v>
      </c>
      <c r="F562" s="198">
        <v>35033</v>
      </c>
      <c r="G562" s="198">
        <v>525495</v>
      </c>
      <c r="H562" s="198">
        <v>1584</v>
      </c>
      <c r="I562" s="198">
        <v>23760</v>
      </c>
      <c r="J562" s="199">
        <v>501735</v>
      </c>
    </row>
    <row r="563" spans="1:10" x14ac:dyDescent="0.2">
      <c r="A563" s="224"/>
      <c r="B563" s="219"/>
      <c r="C563" s="219"/>
      <c r="D563" s="195" t="s">
        <v>205</v>
      </c>
      <c r="E563" s="197">
        <v>1</v>
      </c>
      <c r="F563" s="198">
        <v>26449</v>
      </c>
      <c r="G563" s="198">
        <v>26449</v>
      </c>
      <c r="H563" s="198">
        <v>1584</v>
      </c>
      <c r="I563" s="198">
        <v>1584</v>
      </c>
      <c r="J563" s="199">
        <v>24865</v>
      </c>
    </row>
    <row r="564" spans="1:10" x14ac:dyDescent="0.2">
      <c r="A564" s="224"/>
      <c r="B564" s="219"/>
      <c r="C564" s="219"/>
      <c r="D564" s="195" t="s">
        <v>206</v>
      </c>
      <c r="E564" s="197">
        <v>69</v>
      </c>
      <c r="F564" s="198">
        <v>5561</v>
      </c>
      <c r="G564" s="198">
        <v>383709</v>
      </c>
      <c r="H564" s="198">
        <v>1584</v>
      </c>
      <c r="I564" s="198">
        <v>109296</v>
      </c>
      <c r="J564" s="199">
        <v>274413</v>
      </c>
    </row>
    <row r="565" spans="1:10" x14ac:dyDescent="0.2">
      <c r="A565" s="224"/>
      <c r="B565" s="219"/>
      <c r="C565" s="220"/>
      <c r="D565" s="195" t="s">
        <v>207</v>
      </c>
      <c r="E565" s="197">
        <v>2</v>
      </c>
      <c r="F565" s="198">
        <v>7782</v>
      </c>
      <c r="G565" s="198">
        <v>15564</v>
      </c>
      <c r="H565" s="198">
        <v>1584</v>
      </c>
      <c r="I565" s="198">
        <v>3168</v>
      </c>
      <c r="J565" s="199">
        <v>12396</v>
      </c>
    </row>
    <row r="566" spans="1:10" x14ac:dyDescent="0.2">
      <c r="A566" s="224"/>
      <c r="B566" s="219"/>
      <c r="C566" s="218" t="s">
        <v>190</v>
      </c>
      <c r="D566" s="195" t="s">
        <v>201</v>
      </c>
      <c r="E566" s="197">
        <v>6</v>
      </c>
      <c r="F566" s="198">
        <v>6813</v>
      </c>
      <c r="G566" s="198">
        <v>40878</v>
      </c>
      <c r="H566" s="198">
        <v>1338</v>
      </c>
      <c r="I566" s="198">
        <v>8028</v>
      </c>
      <c r="J566" s="199">
        <v>32850</v>
      </c>
    </row>
    <row r="567" spans="1:10" x14ac:dyDescent="0.2">
      <c r="A567" s="224"/>
      <c r="B567" s="219"/>
      <c r="C567" s="219"/>
      <c r="D567" s="195" t="s">
        <v>204</v>
      </c>
      <c r="E567" s="197">
        <v>2</v>
      </c>
      <c r="F567" s="198">
        <v>34595</v>
      </c>
      <c r="G567" s="198">
        <v>69190</v>
      </c>
      <c r="H567" s="198">
        <v>1338</v>
      </c>
      <c r="I567" s="198">
        <v>2676</v>
      </c>
      <c r="J567" s="199">
        <v>66514</v>
      </c>
    </row>
    <row r="568" spans="1:10" x14ac:dyDescent="0.2">
      <c r="A568" s="224"/>
      <c r="B568" s="219"/>
      <c r="C568" s="219"/>
      <c r="D568" s="195" t="s">
        <v>206</v>
      </c>
      <c r="E568" s="197">
        <v>4</v>
      </c>
      <c r="F568" s="198">
        <v>5123</v>
      </c>
      <c r="G568" s="198">
        <v>20492</v>
      </c>
      <c r="H568" s="198">
        <v>1338</v>
      </c>
      <c r="I568" s="198">
        <v>5352</v>
      </c>
      <c r="J568" s="199">
        <v>15140</v>
      </c>
    </row>
    <row r="569" spans="1:10" x14ac:dyDescent="0.2">
      <c r="A569" s="224"/>
      <c r="B569" s="219"/>
      <c r="C569" s="220"/>
      <c r="D569" s="195" t="s">
        <v>207</v>
      </c>
      <c r="E569" s="197">
        <v>16</v>
      </c>
      <c r="F569" s="198">
        <v>7464</v>
      </c>
      <c r="G569" s="198">
        <v>119424</v>
      </c>
      <c r="H569" s="198">
        <v>1338</v>
      </c>
      <c r="I569" s="198">
        <v>21408</v>
      </c>
      <c r="J569" s="199">
        <v>98016</v>
      </c>
    </row>
    <row r="570" spans="1:10" x14ac:dyDescent="0.2">
      <c r="A570" s="224"/>
      <c r="B570" s="219"/>
      <c r="C570" s="218" t="s">
        <v>191</v>
      </c>
      <c r="D570" s="195" t="s">
        <v>201</v>
      </c>
      <c r="E570" s="198">
        <v>2212</v>
      </c>
      <c r="F570" s="198">
        <v>6429</v>
      </c>
      <c r="G570" s="198">
        <v>14220948</v>
      </c>
      <c r="H570" s="197">
        <v>954</v>
      </c>
      <c r="I570" s="198">
        <v>2110248</v>
      </c>
      <c r="J570" s="199">
        <v>12110700</v>
      </c>
    </row>
    <row r="571" spans="1:10" x14ac:dyDescent="0.2">
      <c r="A571" s="224"/>
      <c r="B571" s="219"/>
      <c r="C571" s="219"/>
      <c r="D571" s="195" t="s">
        <v>228</v>
      </c>
      <c r="E571" s="197">
        <v>1</v>
      </c>
      <c r="F571" s="198">
        <v>105333</v>
      </c>
      <c r="G571" s="198">
        <v>105333</v>
      </c>
      <c r="H571" s="197">
        <v>954</v>
      </c>
      <c r="I571" s="197">
        <v>954</v>
      </c>
      <c r="J571" s="199">
        <v>104379</v>
      </c>
    </row>
    <row r="572" spans="1:10" x14ac:dyDescent="0.2">
      <c r="A572" s="224"/>
      <c r="B572" s="219"/>
      <c r="C572" s="219"/>
      <c r="D572" s="195" t="s">
        <v>214</v>
      </c>
      <c r="E572" s="197">
        <v>257</v>
      </c>
      <c r="F572" s="198">
        <v>33634</v>
      </c>
      <c r="G572" s="198">
        <v>8643938</v>
      </c>
      <c r="H572" s="197">
        <v>954</v>
      </c>
      <c r="I572" s="198">
        <v>245178</v>
      </c>
      <c r="J572" s="199">
        <v>8398760</v>
      </c>
    </row>
    <row r="573" spans="1:10" x14ac:dyDescent="0.2">
      <c r="A573" s="224"/>
      <c r="B573" s="219"/>
      <c r="C573" s="219"/>
      <c r="D573" s="195" t="s">
        <v>208</v>
      </c>
      <c r="E573" s="198">
        <v>4694</v>
      </c>
      <c r="F573" s="198">
        <v>20464</v>
      </c>
      <c r="G573" s="198">
        <v>96058016</v>
      </c>
      <c r="H573" s="197">
        <v>954</v>
      </c>
      <c r="I573" s="198">
        <v>4478076</v>
      </c>
      <c r="J573" s="199">
        <v>91579940</v>
      </c>
    </row>
    <row r="574" spans="1:10" x14ac:dyDescent="0.2">
      <c r="A574" s="224"/>
      <c r="B574" s="219"/>
      <c r="C574" s="219"/>
      <c r="D574" s="195" t="s">
        <v>209</v>
      </c>
      <c r="E574" s="197">
        <v>800</v>
      </c>
      <c r="F574" s="198">
        <v>13148</v>
      </c>
      <c r="G574" s="198">
        <v>10518400</v>
      </c>
      <c r="H574" s="197">
        <v>954</v>
      </c>
      <c r="I574" s="198">
        <v>763200</v>
      </c>
      <c r="J574" s="199">
        <v>9755200</v>
      </c>
    </row>
    <row r="575" spans="1:10" x14ac:dyDescent="0.2">
      <c r="A575" s="224"/>
      <c r="B575" s="219"/>
      <c r="C575" s="219"/>
      <c r="D575" s="195" t="s">
        <v>202</v>
      </c>
      <c r="E575" s="197">
        <v>910</v>
      </c>
      <c r="F575" s="198">
        <v>9246</v>
      </c>
      <c r="G575" s="198">
        <v>8413860</v>
      </c>
      <c r="H575" s="197">
        <v>954</v>
      </c>
      <c r="I575" s="198">
        <v>868140</v>
      </c>
      <c r="J575" s="199">
        <v>7545720</v>
      </c>
    </row>
    <row r="576" spans="1:10" x14ac:dyDescent="0.2">
      <c r="A576" s="224"/>
      <c r="B576" s="219"/>
      <c r="C576" s="219"/>
      <c r="D576" s="195" t="s">
        <v>203</v>
      </c>
      <c r="E576" s="197">
        <v>176</v>
      </c>
      <c r="F576" s="198">
        <v>6320</v>
      </c>
      <c r="G576" s="198">
        <v>1112320</v>
      </c>
      <c r="H576" s="197">
        <v>954</v>
      </c>
      <c r="I576" s="198">
        <v>167904</v>
      </c>
      <c r="J576" s="199">
        <v>944416</v>
      </c>
    </row>
    <row r="577" spans="1:11" x14ac:dyDescent="0.2">
      <c r="A577" s="224"/>
      <c r="B577" s="219"/>
      <c r="C577" s="219"/>
      <c r="D577" s="195" t="s">
        <v>219</v>
      </c>
      <c r="E577" s="197">
        <v>157</v>
      </c>
      <c r="F577" s="198">
        <v>3881</v>
      </c>
      <c r="G577" s="198">
        <v>609317</v>
      </c>
      <c r="H577" s="197">
        <v>954</v>
      </c>
      <c r="I577" s="198">
        <v>149778</v>
      </c>
      <c r="J577" s="199">
        <v>459539</v>
      </c>
    </row>
    <row r="578" spans="1:11" x14ac:dyDescent="0.2">
      <c r="A578" s="224"/>
      <c r="B578" s="219"/>
      <c r="C578" s="219"/>
      <c r="D578" s="195" t="s">
        <v>210</v>
      </c>
      <c r="E578" s="197">
        <v>546</v>
      </c>
      <c r="F578" s="198">
        <v>2418</v>
      </c>
      <c r="G578" s="198">
        <v>1320228</v>
      </c>
      <c r="H578" s="197">
        <v>954</v>
      </c>
      <c r="I578" s="198">
        <v>520884</v>
      </c>
      <c r="J578" s="199">
        <v>799344</v>
      </c>
    </row>
    <row r="579" spans="1:11" x14ac:dyDescent="0.2">
      <c r="A579" s="224"/>
      <c r="B579" s="219"/>
      <c r="C579" s="219"/>
      <c r="D579" s="195" t="s">
        <v>204</v>
      </c>
      <c r="E579" s="198">
        <v>2716</v>
      </c>
      <c r="F579" s="198">
        <v>34403</v>
      </c>
      <c r="G579" s="198">
        <v>93438548</v>
      </c>
      <c r="H579" s="197">
        <v>954</v>
      </c>
      <c r="I579" s="198">
        <v>2591064</v>
      </c>
      <c r="J579" s="199">
        <v>90847484</v>
      </c>
    </row>
    <row r="580" spans="1:11" x14ac:dyDescent="0.2">
      <c r="A580" s="224"/>
      <c r="B580" s="219"/>
      <c r="C580" s="219"/>
      <c r="D580" s="195" t="s">
        <v>205</v>
      </c>
      <c r="E580" s="197">
        <v>66</v>
      </c>
      <c r="F580" s="198">
        <v>25819</v>
      </c>
      <c r="G580" s="198">
        <v>1704054</v>
      </c>
      <c r="H580" s="197">
        <v>954</v>
      </c>
      <c r="I580" s="198">
        <v>62964</v>
      </c>
      <c r="J580" s="199">
        <v>1641090</v>
      </c>
    </row>
    <row r="581" spans="1:11" x14ac:dyDescent="0.2">
      <c r="A581" s="224"/>
      <c r="B581" s="219"/>
      <c r="C581" s="219"/>
      <c r="D581" s="195" t="s">
        <v>206</v>
      </c>
      <c r="E581" s="198">
        <v>1329</v>
      </c>
      <c r="F581" s="198">
        <v>4931</v>
      </c>
      <c r="G581" s="198">
        <v>6553299</v>
      </c>
      <c r="H581" s="197">
        <v>954</v>
      </c>
      <c r="I581" s="198">
        <v>1267866</v>
      </c>
      <c r="J581" s="199">
        <v>5285433</v>
      </c>
    </row>
    <row r="582" spans="1:11" x14ac:dyDescent="0.2">
      <c r="A582" s="225"/>
      <c r="B582" s="220"/>
      <c r="C582" s="220"/>
      <c r="D582" s="195" t="s">
        <v>207</v>
      </c>
      <c r="E582" s="197">
        <v>341</v>
      </c>
      <c r="F582" s="198">
        <v>7152</v>
      </c>
      <c r="G582" s="198">
        <v>2438832</v>
      </c>
      <c r="H582" s="197">
        <v>954</v>
      </c>
      <c r="I582" s="198">
        <v>325314</v>
      </c>
      <c r="J582" s="199">
        <v>2113518</v>
      </c>
    </row>
    <row r="583" spans="1:11" ht="15.75" customHeight="1" x14ac:dyDescent="0.2">
      <c r="A583" s="223" t="s">
        <v>230</v>
      </c>
      <c r="B583" s="226" t="s">
        <v>110</v>
      </c>
      <c r="C583" s="227"/>
      <c r="D583" s="228"/>
      <c r="E583" s="198">
        <v>11865</v>
      </c>
      <c r="F583" s="198"/>
      <c r="G583" s="198">
        <v>149591606</v>
      </c>
      <c r="H583" s="198"/>
      <c r="I583" s="198">
        <v>21397092</v>
      </c>
      <c r="J583" s="199">
        <v>128194514</v>
      </c>
      <c r="K583" s="196"/>
    </row>
    <row r="584" spans="1:11" x14ac:dyDescent="0.2">
      <c r="A584" s="224"/>
      <c r="B584" s="195" t="s">
        <v>176</v>
      </c>
      <c r="C584" s="195" t="s">
        <v>177</v>
      </c>
      <c r="D584" s="195" t="s">
        <v>178</v>
      </c>
      <c r="E584" s="221">
        <v>2</v>
      </c>
      <c r="F584" s="216">
        <v>27000</v>
      </c>
      <c r="G584" s="216">
        <v>54000</v>
      </c>
      <c r="H584" s="221">
        <v>0</v>
      </c>
      <c r="I584" s="221">
        <v>0</v>
      </c>
      <c r="J584" s="210">
        <v>54000</v>
      </c>
    </row>
    <row r="585" spans="1:11" x14ac:dyDescent="0.2">
      <c r="A585" s="224"/>
      <c r="B585" s="218" t="s">
        <v>179</v>
      </c>
      <c r="C585" s="218" t="s">
        <v>180</v>
      </c>
      <c r="D585" s="195" t="s">
        <v>220</v>
      </c>
      <c r="E585" s="222"/>
      <c r="F585" s="217"/>
      <c r="G585" s="217"/>
      <c r="H585" s="222"/>
      <c r="I585" s="222"/>
      <c r="J585" s="211"/>
    </row>
    <row r="586" spans="1:11" x14ac:dyDescent="0.2">
      <c r="A586" s="224"/>
      <c r="B586" s="219"/>
      <c r="C586" s="219"/>
      <c r="D586" s="195" t="s">
        <v>182</v>
      </c>
      <c r="E586" s="197">
        <v>10</v>
      </c>
      <c r="F586" s="198">
        <v>14344</v>
      </c>
      <c r="G586" s="198">
        <v>143440</v>
      </c>
      <c r="H586" s="197">
        <v>0</v>
      </c>
      <c r="I586" s="197">
        <v>0</v>
      </c>
      <c r="J586" s="199">
        <v>143440</v>
      </c>
    </row>
    <row r="587" spans="1:11" x14ac:dyDescent="0.2">
      <c r="A587" s="224"/>
      <c r="B587" s="219"/>
      <c r="C587" s="219"/>
      <c r="D587" s="195" t="s">
        <v>221</v>
      </c>
      <c r="E587" s="197">
        <v>3</v>
      </c>
      <c r="F587" s="198">
        <v>19462</v>
      </c>
      <c r="G587" s="198">
        <v>58386</v>
      </c>
      <c r="H587" s="197">
        <v>0</v>
      </c>
      <c r="I587" s="197">
        <v>0</v>
      </c>
      <c r="J587" s="199">
        <v>58386</v>
      </c>
    </row>
    <row r="588" spans="1:11" x14ac:dyDescent="0.2">
      <c r="A588" s="224"/>
      <c r="B588" s="219"/>
      <c r="C588" s="219"/>
      <c r="D588" s="195" t="s">
        <v>183</v>
      </c>
      <c r="E588" s="197">
        <v>196</v>
      </c>
      <c r="F588" s="198">
        <v>6851</v>
      </c>
      <c r="G588" s="198">
        <v>1342796</v>
      </c>
      <c r="H588" s="197">
        <v>0</v>
      </c>
      <c r="I588" s="197">
        <v>0</v>
      </c>
      <c r="J588" s="199">
        <v>1342796</v>
      </c>
    </row>
    <row r="589" spans="1:11" x14ac:dyDescent="0.2">
      <c r="A589" s="224"/>
      <c r="B589" s="219"/>
      <c r="C589" s="220"/>
      <c r="D589" s="195" t="s">
        <v>184</v>
      </c>
      <c r="E589" s="197">
        <v>9</v>
      </c>
      <c r="F589" s="198">
        <v>10344</v>
      </c>
      <c r="G589" s="198">
        <v>93096</v>
      </c>
      <c r="H589" s="197">
        <v>0</v>
      </c>
      <c r="I589" s="197">
        <v>0</v>
      </c>
      <c r="J589" s="199">
        <v>93096</v>
      </c>
    </row>
    <row r="590" spans="1:11" ht="15.75" customHeight="1" x14ac:dyDescent="0.2">
      <c r="A590" s="224"/>
      <c r="B590" s="219"/>
      <c r="C590" s="218" t="s">
        <v>185</v>
      </c>
      <c r="D590" s="195" t="s">
        <v>188</v>
      </c>
      <c r="E590" s="197">
        <v>200</v>
      </c>
      <c r="F590" s="198">
        <v>8435</v>
      </c>
      <c r="G590" s="198">
        <v>1687000</v>
      </c>
      <c r="H590" s="198">
        <v>2770</v>
      </c>
      <c r="I590" s="198">
        <v>554000</v>
      </c>
      <c r="J590" s="199">
        <v>1133000</v>
      </c>
    </row>
    <row r="591" spans="1:11" x14ac:dyDescent="0.2">
      <c r="A591" s="224"/>
      <c r="B591" s="219"/>
      <c r="C591" s="220"/>
      <c r="D591" s="195" t="s">
        <v>189</v>
      </c>
      <c r="E591" s="197">
        <v>1</v>
      </c>
      <c r="F591" s="198">
        <v>11928</v>
      </c>
      <c r="G591" s="198">
        <v>11928</v>
      </c>
      <c r="H591" s="198">
        <v>2770</v>
      </c>
      <c r="I591" s="198">
        <v>2770</v>
      </c>
      <c r="J591" s="199">
        <v>9158</v>
      </c>
    </row>
    <row r="592" spans="1:11" x14ac:dyDescent="0.2">
      <c r="A592" s="224"/>
      <c r="B592" s="219"/>
      <c r="C592" s="195" t="s">
        <v>190</v>
      </c>
      <c r="D592" s="195" t="s">
        <v>188</v>
      </c>
      <c r="E592" s="197">
        <v>1</v>
      </c>
      <c r="F592" s="198">
        <v>8189</v>
      </c>
      <c r="G592" s="198">
        <v>8189</v>
      </c>
      <c r="H592" s="198">
        <v>2524</v>
      </c>
      <c r="I592" s="198">
        <v>2524</v>
      </c>
      <c r="J592" s="199">
        <v>5665</v>
      </c>
    </row>
    <row r="593" spans="1:10" x14ac:dyDescent="0.2">
      <c r="A593" s="224"/>
      <c r="B593" s="219"/>
      <c r="C593" s="218" t="s">
        <v>191</v>
      </c>
      <c r="D593" s="195" t="s">
        <v>186</v>
      </c>
      <c r="E593" s="197">
        <v>233</v>
      </c>
      <c r="F593" s="198">
        <v>27954</v>
      </c>
      <c r="G593" s="198">
        <v>6513282</v>
      </c>
      <c r="H593" s="198">
        <v>2140</v>
      </c>
      <c r="I593" s="198">
        <v>498620</v>
      </c>
      <c r="J593" s="199">
        <v>6014662</v>
      </c>
    </row>
    <row r="594" spans="1:10" x14ac:dyDescent="0.2">
      <c r="A594" s="224"/>
      <c r="B594" s="219"/>
      <c r="C594" s="219"/>
      <c r="D594" s="195" t="s">
        <v>187</v>
      </c>
      <c r="E594" s="197">
        <v>677</v>
      </c>
      <c r="F594" s="198">
        <v>15298</v>
      </c>
      <c r="G594" s="198">
        <v>10356746</v>
      </c>
      <c r="H594" s="198">
        <v>2140</v>
      </c>
      <c r="I594" s="198">
        <v>1448780</v>
      </c>
      <c r="J594" s="199">
        <v>8907966</v>
      </c>
    </row>
    <row r="595" spans="1:10" x14ac:dyDescent="0.2">
      <c r="A595" s="224"/>
      <c r="B595" s="219"/>
      <c r="C595" s="219"/>
      <c r="D595" s="195" t="s">
        <v>193</v>
      </c>
      <c r="E595" s="197">
        <v>214</v>
      </c>
      <c r="F595" s="198">
        <v>20416</v>
      </c>
      <c r="G595" s="198">
        <v>4369024</v>
      </c>
      <c r="H595" s="198">
        <v>2140</v>
      </c>
      <c r="I595" s="198">
        <v>457960</v>
      </c>
      <c r="J595" s="199">
        <v>3911064</v>
      </c>
    </row>
    <row r="596" spans="1:10" x14ac:dyDescent="0.2">
      <c r="A596" s="224"/>
      <c r="B596" s="219"/>
      <c r="C596" s="219"/>
      <c r="D596" s="195" t="s">
        <v>188</v>
      </c>
      <c r="E596" s="198">
        <v>7107</v>
      </c>
      <c r="F596" s="198">
        <v>7805</v>
      </c>
      <c r="G596" s="198">
        <v>55470135</v>
      </c>
      <c r="H596" s="198">
        <v>2140</v>
      </c>
      <c r="I596" s="198">
        <v>15208980</v>
      </c>
      <c r="J596" s="199">
        <v>40261155</v>
      </c>
    </row>
    <row r="597" spans="1:10" x14ac:dyDescent="0.2">
      <c r="A597" s="224"/>
      <c r="B597" s="220"/>
      <c r="C597" s="220"/>
      <c r="D597" s="195" t="s">
        <v>189</v>
      </c>
      <c r="E597" s="197">
        <v>408</v>
      </c>
      <c r="F597" s="198">
        <v>11298</v>
      </c>
      <c r="G597" s="198">
        <v>4609584</v>
      </c>
      <c r="H597" s="198">
        <v>2140</v>
      </c>
      <c r="I597" s="198">
        <v>873120</v>
      </c>
      <c r="J597" s="199">
        <v>3736464</v>
      </c>
    </row>
    <row r="598" spans="1:10" x14ac:dyDescent="0.2">
      <c r="A598" s="224"/>
      <c r="B598" s="218" t="s">
        <v>197</v>
      </c>
      <c r="C598" s="218" t="s">
        <v>180</v>
      </c>
      <c r="D598" s="195" t="s">
        <v>213</v>
      </c>
      <c r="E598" s="197">
        <v>21</v>
      </c>
      <c r="F598" s="198">
        <v>19510</v>
      </c>
      <c r="G598" s="198">
        <v>409710</v>
      </c>
      <c r="H598" s="197">
        <v>0</v>
      </c>
      <c r="I598" s="197">
        <v>0</v>
      </c>
      <c r="J598" s="199">
        <v>409710</v>
      </c>
    </row>
    <row r="599" spans="1:10" x14ac:dyDescent="0.2">
      <c r="A599" s="224"/>
      <c r="B599" s="219"/>
      <c r="C599" s="219"/>
      <c r="D599" s="195" t="s">
        <v>223</v>
      </c>
      <c r="E599" s="197">
        <v>1</v>
      </c>
      <c r="F599" s="198">
        <v>2927</v>
      </c>
      <c r="G599" s="198">
        <v>2927</v>
      </c>
      <c r="H599" s="197">
        <v>0</v>
      </c>
      <c r="I599" s="197">
        <v>0</v>
      </c>
      <c r="J599" s="199">
        <v>2927</v>
      </c>
    </row>
    <row r="600" spans="1:10" x14ac:dyDescent="0.2">
      <c r="A600" s="224"/>
      <c r="B600" s="219"/>
      <c r="C600" s="219"/>
      <c r="D600" s="195" t="s">
        <v>229</v>
      </c>
      <c r="E600" s="197">
        <v>1</v>
      </c>
      <c r="F600" s="198">
        <v>1464</v>
      </c>
      <c r="G600" s="198">
        <v>1464</v>
      </c>
      <c r="H600" s="197">
        <v>0</v>
      </c>
      <c r="I600" s="197">
        <v>0</v>
      </c>
      <c r="J600" s="199">
        <v>1464</v>
      </c>
    </row>
    <row r="601" spans="1:10" x14ac:dyDescent="0.2">
      <c r="A601" s="224"/>
      <c r="B601" s="219"/>
      <c r="C601" s="219"/>
      <c r="D601" s="195" t="s">
        <v>198</v>
      </c>
      <c r="E601" s="197">
        <v>369</v>
      </c>
      <c r="F601" s="198">
        <v>33449</v>
      </c>
      <c r="G601" s="198">
        <v>12342681</v>
      </c>
      <c r="H601" s="197">
        <v>0</v>
      </c>
      <c r="I601" s="197">
        <v>0</v>
      </c>
      <c r="J601" s="199">
        <v>12342681</v>
      </c>
    </row>
    <row r="602" spans="1:10" x14ac:dyDescent="0.2">
      <c r="A602" s="224"/>
      <c r="B602" s="219"/>
      <c r="C602" s="220"/>
      <c r="D602" s="195" t="s">
        <v>199</v>
      </c>
      <c r="E602" s="197">
        <v>1</v>
      </c>
      <c r="F602" s="198">
        <v>24865</v>
      </c>
      <c r="G602" s="198">
        <v>24865</v>
      </c>
      <c r="H602" s="197">
        <v>0</v>
      </c>
      <c r="I602" s="197">
        <v>0</v>
      </c>
      <c r="J602" s="199">
        <v>24865</v>
      </c>
    </row>
    <row r="603" spans="1:10" x14ac:dyDescent="0.2">
      <c r="A603" s="224"/>
      <c r="B603" s="219"/>
      <c r="C603" s="218" t="s">
        <v>185</v>
      </c>
      <c r="D603" s="195" t="s">
        <v>201</v>
      </c>
      <c r="E603" s="197">
        <v>1</v>
      </c>
      <c r="F603" s="198">
        <v>7059</v>
      </c>
      <c r="G603" s="198">
        <v>7059</v>
      </c>
      <c r="H603" s="198">
        <v>1584</v>
      </c>
      <c r="I603" s="198">
        <v>1584</v>
      </c>
      <c r="J603" s="199">
        <v>5475</v>
      </c>
    </row>
    <row r="604" spans="1:10" x14ac:dyDescent="0.2">
      <c r="A604" s="224"/>
      <c r="B604" s="219"/>
      <c r="C604" s="219"/>
      <c r="D604" s="195" t="s">
        <v>208</v>
      </c>
      <c r="E604" s="197">
        <v>3</v>
      </c>
      <c r="F604" s="198">
        <v>21094</v>
      </c>
      <c r="G604" s="198">
        <v>63282</v>
      </c>
      <c r="H604" s="198">
        <v>1584</v>
      </c>
      <c r="I604" s="198">
        <v>4752</v>
      </c>
      <c r="J604" s="199">
        <v>58530</v>
      </c>
    </row>
    <row r="605" spans="1:10" x14ac:dyDescent="0.2">
      <c r="A605" s="224"/>
      <c r="B605" s="219"/>
      <c r="C605" s="219"/>
      <c r="D605" s="195" t="s">
        <v>210</v>
      </c>
      <c r="E605" s="197">
        <v>1</v>
      </c>
      <c r="F605" s="198">
        <v>3048</v>
      </c>
      <c r="G605" s="198">
        <v>3048</v>
      </c>
      <c r="H605" s="198">
        <v>1584</v>
      </c>
      <c r="I605" s="198">
        <v>1584</v>
      </c>
      <c r="J605" s="199">
        <v>1464</v>
      </c>
    </row>
    <row r="606" spans="1:10" x14ac:dyDescent="0.2">
      <c r="A606" s="224"/>
      <c r="B606" s="219"/>
      <c r="C606" s="219"/>
      <c r="D606" s="195" t="s">
        <v>204</v>
      </c>
      <c r="E606" s="197">
        <v>46</v>
      </c>
      <c r="F606" s="198">
        <v>35033</v>
      </c>
      <c r="G606" s="198">
        <v>1611518</v>
      </c>
      <c r="H606" s="198">
        <v>1584</v>
      </c>
      <c r="I606" s="198">
        <v>72864</v>
      </c>
      <c r="J606" s="199">
        <v>1538654</v>
      </c>
    </row>
    <row r="607" spans="1:10" x14ac:dyDescent="0.2">
      <c r="A607" s="224"/>
      <c r="B607" s="219"/>
      <c r="C607" s="220"/>
      <c r="D607" s="195" t="s">
        <v>206</v>
      </c>
      <c r="E607" s="197">
        <v>19</v>
      </c>
      <c r="F607" s="198">
        <v>5561</v>
      </c>
      <c r="G607" s="198">
        <v>105659</v>
      </c>
      <c r="H607" s="198">
        <v>1584</v>
      </c>
      <c r="I607" s="198">
        <v>30096</v>
      </c>
      <c r="J607" s="199">
        <v>75563</v>
      </c>
    </row>
    <row r="608" spans="1:10" x14ac:dyDescent="0.2">
      <c r="A608" s="224"/>
      <c r="B608" s="219"/>
      <c r="C608" s="195" t="s">
        <v>190</v>
      </c>
      <c r="D608" s="195" t="s">
        <v>206</v>
      </c>
      <c r="E608" s="197">
        <v>16</v>
      </c>
      <c r="F608" s="198">
        <v>5051</v>
      </c>
      <c r="G608" s="198">
        <v>80816</v>
      </c>
      <c r="H608" s="198">
        <v>1338</v>
      </c>
      <c r="I608" s="198">
        <v>21408</v>
      </c>
      <c r="J608" s="199">
        <v>59408</v>
      </c>
    </row>
    <row r="609" spans="1:11" x14ac:dyDescent="0.2">
      <c r="A609" s="224"/>
      <c r="B609" s="219"/>
      <c r="C609" s="218" t="s">
        <v>191</v>
      </c>
      <c r="D609" s="195" t="s">
        <v>214</v>
      </c>
      <c r="E609" s="197">
        <v>8</v>
      </c>
      <c r="F609" s="198">
        <v>33634</v>
      </c>
      <c r="G609" s="198">
        <v>269072</v>
      </c>
      <c r="H609" s="197">
        <v>954</v>
      </c>
      <c r="I609" s="198">
        <v>7632</v>
      </c>
      <c r="J609" s="199">
        <v>261440</v>
      </c>
    </row>
    <row r="610" spans="1:11" x14ac:dyDescent="0.2">
      <c r="A610" s="224"/>
      <c r="B610" s="219"/>
      <c r="C610" s="219"/>
      <c r="D610" s="195" t="s">
        <v>208</v>
      </c>
      <c r="E610" s="197">
        <v>795</v>
      </c>
      <c r="F610" s="198">
        <v>20464</v>
      </c>
      <c r="G610" s="198">
        <v>16268880</v>
      </c>
      <c r="H610" s="197">
        <v>954</v>
      </c>
      <c r="I610" s="198">
        <v>758430</v>
      </c>
      <c r="J610" s="199">
        <v>15510450</v>
      </c>
    </row>
    <row r="611" spans="1:11" x14ac:dyDescent="0.2">
      <c r="A611" s="224"/>
      <c r="B611" s="219"/>
      <c r="C611" s="219"/>
      <c r="D611" s="195" t="s">
        <v>209</v>
      </c>
      <c r="E611" s="197">
        <v>20</v>
      </c>
      <c r="F611" s="198">
        <v>13148</v>
      </c>
      <c r="G611" s="198">
        <v>262960</v>
      </c>
      <c r="H611" s="197">
        <v>954</v>
      </c>
      <c r="I611" s="198">
        <v>19080</v>
      </c>
      <c r="J611" s="199">
        <v>243880</v>
      </c>
    </row>
    <row r="612" spans="1:11" x14ac:dyDescent="0.2">
      <c r="A612" s="224"/>
      <c r="B612" s="219"/>
      <c r="C612" s="219"/>
      <c r="D612" s="195" t="s">
        <v>202</v>
      </c>
      <c r="E612" s="197">
        <v>66</v>
      </c>
      <c r="F612" s="198">
        <v>9246</v>
      </c>
      <c r="G612" s="198">
        <v>610236</v>
      </c>
      <c r="H612" s="197">
        <v>954</v>
      </c>
      <c r="I612" s="198">
        <v>62964</v>
      </c>
      <c r="J612" s="199">
        <v>547272</v>
      </c>
    </row>
    <row r="613" spans="1:11" x14ac:dyDescent="0.2">
      <c r="A613" s="224"/>
      <c r="B613" s="219"/>
      <c r="C613" s="219"/>
      <c r="D613" s="195" t="s">
        <v>203</v>
      </c>
      <c r="E613" s="197">
        <v>9</v>
      </c>
      <c r="F613" s="198">
        <v>6320</v>
      </c>
      <c r="G613" s="198">
        <v>56880</v>
      </c>
      <c r="H613" s="197">
        <v>954</v>
      </c>
      <c r="I613" s="198">
        <v>8586</v>
      </c>
      <c r="J613" s="199">
        <v>48294</v>
      </c>
    </row>
    <row r="614" spans="1:11" x14ac:dyDescent="0.2">
      <c r="A614" s="224"/>
      <c r="B614" s="219"/>
      <c r="C614" s="219"/>
      <c r="D614" s="195" t="s">
        <v>219</v>
      </c>
      <c r="E614" s="197">
        <v>70</v>
      </c>
      <c r="F614" s="198">
        <v>3881</v>
      </c>
      <c r="G614" s="198">
        <v>271670</v>
      </c>
      <c r="H614" s="197">
        <v>954</v>
      </c>
      <c r="I614" s="198">
        <v>66780</v>
      </c>
      <c r="J614" s="199">
        <v>204890</v>
      </c>
    </row>
    <row r="615" spans="1:11" x14ac:dyDescent="0.2">
      <c r="A615" s="224"/>
      <c r="B615" s="219"/>
      <c r="C615" s="219"/>
      <c r="D615" s="195" t="s">
        <v>210</v>
      </c>
      <c r="E615" s="197">
        <v>231</v>
      </c>
      <c r="F615" s="198">
        <v>2418</v>
      </c>
      <c r="G615" s="198">
        <v>558558</v>
      </c>
      <c r="H615" s="197">
        <v>954</v>
      </c>
      <c r="I615" s="198">
        <v>220374</v>
      </c>
      <c r="J615" s="199">
        <v>338184</v>
      </c>
    </row>
    <row r="616" spans="1:11" x14ac:dyDescent="0.2">
      <c r="A616" s="224"/>
      <c r="B616" s="219"/>
      <c r="C616" s="219"/>
      <c r="D616" s="195" t="s">
        <v>204</v>
      </c>
      <c r="E616" s="197">
        <v>837</v>
      </c>
      <c r="F616" s="198">
        <v>34403</v>
      </c>
      <c r="G616" s="198">
        <v>28795311</v>
      </c>
      <c r="H616" s="197">
        <v>954</v>
      </c>
      <c r="I616" s="198">
        <v>798498</v>
      </c>
      <c r="J616" s="199">
        <v>27996813</v>
      </c>
    </row>
    <row r="617" spans="1:11" x14ac:dyDescent="0.2">
      <c r="A617" s="224"/>
      <c r="B617" s="219"/>
      <c r="C617" s="219"/>
      <c r="D617" s="195" t="s">
        <v>205</v>
      </c>
      <c r="E617" s="197">
        <v>58</v>
      </c>
      <c r="F617" s="198">
        <v>25819</v>
      </c>
      <c r="G617" s="198">
        <v>1497502</v>
      </c>
      <c r="H617" s="197">
        <v>954</v>
      </c>
      <c r="I617" s="198">
        <v>55332</v>
      </c>
      <c r="J617" s="199">
        <v>1442170</v>
      </c>
    </row>
    <row r="618" spans="1:11" x14ac:dyDescent="0.2">
      <c r="A618" s="224"/>
      <c r="B618" s="219"/>
      <c r="C618" s="219"/>
      <c r="D618" s="195" t="s">
        <v>206</v>
      </c>
      <c r="E618" s="197">
        <v>10</v>
      </c>
      <c r="F618" s="198">
        <v>4931</v>
      </c>
      <c r="G618" s="198">
        <v>49310</v>
      </c>
      <c r="H618" s="197">
        <v>954</v>
      </c>
      <c r="I618" s="198">
        <v>9540</v>
      </c>
      <c r="J618" s="199">
        <v>39770</v>
      </c>
    </row>
    <row r="619" spans="1:11" x14ac:dyDescent="0.2">
      <c r="A619" s="225"/>
      <c r="B619" s="220"/>
      <c r="C619" s="220"/>
      <c r="D619" s="195" t="s">
        <v>207</v>
      </c>
      <c r="E619" s="197">
        <v>221</v>
      </c>
      <c r="F619" s="198">
        <v>7152</v>
      </c>
      <c r="G619" s="198">
        <v>1580592</v>
      </c>
      <c r="H619" s="197">
        <v>954</v>
      </c>
      <c r="I619" s="198">
        <v>210834</v>
      </c>
      <c r="J619" s="199">
        <v>1369758</v>
      </c>
    </row>
    <row r="620" spans="1:11" ht="15.75" customHeight="1" x14ac:dyDescent="0.2">
      <c r="A620" s="223" t="s">
        <v>238</v>
      </c>
      <c r="B620" s="226" t="s">
        <v>110</v>
      </c>
      <c r="C620" s="227"/>
      <c r="D620" s="228"/>
      <c r="E620" s="198">
        <v>15059</v>
      </c>
      <c r="F620" s="198"/>
      <c r="G620" s="198">
        <v>186051142</v>
      </c>
      <c r="H620" s="198"/>
      <c r="I620" s="198">
        <v>25350390</v>
      </c>
      <c r="J620" s="199">
        <v>160700752</v>
      </c>
      <c r="K620" s="196"/>
    </row>
    <row r="621" spans="1:11" x14ac:dyDescent="0.2">
      <c r="A621" s="224"/>
      <c r="B621" s="195" t="s">
        <v>176</v>
      </c>
      <c r="C621" s="195" t="s">
        <v>177</v>
      </c>
      <c r="D621" s="195" t="s">
        <v>178</v>
      </c>
      <c r="E621" s="221">
        <v>13</v>
      </c>
      <c r="F621" s="216">
        <v>27000</v>
      </c>
      <c r="G621" s="216">
        <v>351000</v>
      </c>
      <c r="H621" s="221">
        <v>0</v>
      </c>
      <c r="I621" s="221">
        <v>0</v>
      </c>
      <c r="J621" s="210">
        <v>351000</v>
      </c>
    </row>
    <row r="622" spans="1:11" x14ac:dyDescent="0.2">
      <c r="A622" s="224"/>
      <c r="B622" s="218" t="s">
        <v>179</v>
      </c>
      <c r="C622" s="218" t="s">
        <v>180</v>
      </c>
      <c r="D622" s="195" t="s">
        <v>220</v>
      </c>
      <c r="E622" s="222"/>
      <c r="F622" s="217"/>
      <c r="G622" s="217"/>
      <c r="H622" s="222"/>
      <c r="I622" s="222"/>
      <c r="J622" s="211"/>
    </row>
    <row r="623" spans="1:11" x14ac:dyDescent="0.2">
      <c r="A623" s="224"/>
      <c r="B623" s="219"/>
      <c r="C623" s="219"/>
      <c r="D623" s="195" t="s">
        <v>182</v>
      </c>
      <c r="E623" s="197">
        <v>149</v>
      </c>
      <c r="F623" s="198">
        <v>14344</v>
      </c>
      <c r="G623" s="198">
        <v>2137256</v>
      </c>
      <c r="H623" s="197">
        <v>0</v>
      </c>
      <c r="I623" s="197">
        <v>0</v>
      </c>
      <c r="J623" s="199">
        <v>2137256</v>
      </c>
    </row>
    <row r="624" spans="1:11" x14ac:dyDescent="0.2">
      <c r="A624" s="224"/>
      <c r="B624" s="219"/>
      <c r="C624" s="219"/>
      <c r="D624" s="195" t="s">
        <v>221</v>
      </c>
      <c r="E624" s="197">
        <v>11</v>
      </c>
      <c r="F624" s="198">
        <v>19462</v>
      </c>
      <c r="G624" s="198">
        <v>214082</v>
      </c>
      <c r="H624" s="197">
        <v>0</v>
      </c>
      <c r="I624" s="197">
        <v>0</v>
      </c>
      <c r="J624" s="199">
        <v>214082</v>
      </c>
    </row>
    <row r="625" spans="1:10" x14ac:dyDescent="0.2">
      <c r="A625" s="224"/>
      <c r="B625" s="219"/>
      <c r="C625" s="219"/>
      <c r="D625" s="195" t="s">
        <v>183</v>
      </c>
      <c r="E625" s="198">
        <v>1195</v>
      </c>
      <c r="F625" s="198">
        <v>6851</v>
      </c>
      <c r="G625" s="198">
        <v>8186945</v>
      </c>
      <c r="H625" s="197">
        <v>0</v>
      </c>
      <c r="I625" s="197">
        <v>0</v>
      </c>
      <c r="J625" s="199">
        <v>8186945</v>
      </c>
    </row>
    <row r="626" spans="1:10" x14ac:dyDescent="0.2">
      <c r="A626" s="224"/>
      <c r="B626" s="219"/>
      <c r="C626" s="220"/>
      <c r="D626" s="195" t="s">
        <v>184</v>
      </c>
      <c r="E626" s="197">
        <v>31</v>
      </c>
      <c r="F626" s="198">
        <v>10344</v>
      </c>
      <c r="G626" s="198">
        <v>320664</v>
      </c>
      <c r="H626" s="197">
        <v>0</v>
      </c>
      <c r="I626" s="197">
        <v>0</v>
      </c>
      <c r="J626" s="199">
        <v>320664</v>
      </c>
    </row>
    <row r="627" spans="1:10" x14ac:dyDescent="0.2">
      <c r="A627" s="224"/>
      <c r="B627" s="219"/>
      <c r="C627" s="218" t="s">
        <v>185</v>
      </c>
      <c r="D627" s="195" t="s">
        <v>186</v>
      </c>
      <c r="E627" s="197">
        <v>1</v>
      </c>
      <c r="F627" s="198">
        <v>28584</v>
      </c>
      <c r="G627" s="198">
        <v>28584</v>
      </c>
      <c r="H627" s="198">
        <v>2770</v>
      </c>
      <c r="I627" s="198">
        <v>2770</v>
      </c>
      <c r="J627" s="199">
        <v>25814</v>
      </c>
    </row>
    <row r="628" spans="1:10" x14ac:dyDescent="0.2">
      <c r="A628" s="224"/>
      <c r="B628" s="219"/>
      <c r="C628" s="219"/>
      <c r="D628" s="195" t="s">
        <v>187</v>
      </c>
      <c r="E628" s="197">
        <v>2</v>
      </c>
      <c r="F628" s="198">
        <v>15928</v>
      </c>
      <c r="G628" s="198">
        <v>31856</v>
      </c>
      <c r="H628" s="198">
        <v>2770</v>
      </c>
      <c r="I628" s="198">
        <v>5540</v>
      </c>
      <c r="J628" s="199">
        <v>26316</v>
      </c>
    </row>
    <row r="629" spans="1:10" x14ac:dyDescent="0.2">
      <c r="A629" s="224"/>
      <c r="B629" s="219"/>
      <c r="C629" s="219"/>
      <c r="D629" s="195" t="s">
        <v>193</v>
      </c>
      <c r="E629" s="197">
        <v>1</v>
      </c>
      <c r="F629" s="198">
        <v>21046</v>
      </c>
      <c r="G629" s="198">
        <v>21046</v>
      </c>
      <c r="H629" s="198">
        <v>2770</v>
      </c>
      <c r="I629" s="198">
        <v>2770</v>
      </c>
      <c r="J629" s="199">
        <v>18276</v>
      </c>
    </row>
    <row r="630" spans="1:10" x14ac:dyDescent="0.2">
      <c r="A630" s="224"/>
      <c r="B630" s="219"/>
      <c r="C630" s="219"/>
      <c r="D630" s="195" t="s">
        <v>188</v>
      </c>
      <c r="E630" s="197">
        <v>454</v>
      </c>
      <c r="F630" s="198">
        <v>8435</v>
      </c>
      <c r="G630" s="198">
        <v>3829490</v>
      </c>
      <c r="H630" s="198">
        <v>2770</v>
      </c>
      <c r="I630" s="198">
        <v>1257580</v>
      </c>
      <c r="J630" s="199">
        <v>2571910</v>
      </c>
    </row>
    <row r="631" spans="1:10" x14ac:dyDescent="0.2">
      <c r="A631" s="224"/>
      <c r="B631" s="219"/>
      <c r="C631" s="220"/>
      <c r="D631" s="195" t="s">
        <v>189</v>
      </c>
      <c r="E631" s="197">
        <v>71</v>
      </c>
      <c r="F631" s="198">
        <v>11928</v>
      </c>
      <c r="G631" s="198">
        <v>846888</v>
      </c>
      <c r="H631" s="198">
        <v>2770</v>
      </c>
      <c r="I631" s="198">
        <v>196670</v>
      </c>
      <c r="J631" s="199">
        <v>650218</v>
      </c>
    </row>
    <row r="632" spans="1:10" x14ac:dyDescent="0.2">
      <c r="A632" s="224"/>
      <c r="B632" s="219"/>
      <c r="C632" s="218" t="s">
        <v>191</v>
      </c>
      <c r="D632" s="195" t="s">
        <v>186</v>
      </c>
      <c r="E632" s="197">
        <v>413</v>
      </c>
      <c r="F632" s="198">
        <v>27954</v>
      </c>
      <c r="G632" s="198">
        <v>11545002</v>
      </c>
      <c r="H632" s="198">
        <v>2140</v>
      </c>
      <c r="I632" s="198">
        <v>883820</v>
      </c>
      <c r="J632" s="199">
        <v>10661182</v>
      </c>
    </row>
    <row r="633" spans="1:10" x14ac:dyDescent="0.2">
      <c r="A633" s="224"/>
      <c r="B633" s="219"/>
      <c r="C633" s="219"/>
      <c r="D633" s="195" t="s">
        <v>187</v>
      </c>
      <c r="E633" s="198">
        <v>1743</v>
      </c>
      <c r="F633" s="198">
        <v>15298</v>
      </c>
      <c r="G633" s="198">
        <v>26664414</v>
      </c>
      <c r="H633" s="198">
        <v>2140</v>
      </c>
      <c r="I633" s="198">
        <v>3730020</v>
      </c>
      <c r="J633" s="199">
        <v>22934394</v>
      </c>
    </row>
    <row r="634" spans="1:10" x14ac:dyDescent="0.2">
      <c r="A634" s="224"/>
      <c r="B634" s="219"/>
      <c r="C634" s="219"/>
      <c r="D634" s="195" t="s">
        <v>193</v>
      </c>
      <c r="E634" s="197">
        <v>74</v>
      </c>
      <c r="F634" s="198">
        <v>20416</v>
      </c>
      <c r="G634" s="198">
        <v>1510784</v>
      </c>
      <c r="H634" s="198">
        <v>2140</v>
      </c>
      <c r="I634" s="198">
        <v>158360</v>
      </c>
      <c r="J634" s="199">
        <v>1352424</v>
      </c>
    </row>
    <row r="635" spans="1:10" x14ac:dyDescent="0.2">
      <c r="A635" s="224"/>
      <c r="B635" s="219"/>
      <c r="C635" s="219"/>
      <c r="D635" s="195" t="s">
        <v>188</v>
      </c>
      <c r="E635" s="198">
        <v>6274</v>
      </c>
      <c r="F635" s="198">
        <v>7805</v>
      </c>
      <c r="G635" s="198">
        <v>48968570</v>
      </c>
      <c r="H635" s="198">
        <v>2140</v>
      </c>
      <c r="I635" s="198">
        <v>13426360</v>
      </c>
      <c r="J635" s="199">
        <v>35542210</v>
      </c>
    </row>
    <row r="636" spans="1:10" x14ac:dyDescent="0.2">
      <c r="A636" s="224"/>
      <c r="B636" s="220"/>
      <c r="C636" s="220"/>
      <c r="D636" s="195" t="s">
        <v>189</v>
      </c>
      <c r="E636" s="197">
        <v>939</v>
      </c>
      <c r="F636" s="198">
        <v>11298</v>
      </c>
      <c r="G636" s="198">
        <v>10608822</v>
      </c>
      <c r="H636" s="198">
        <v>2140</v>
      </c>
      <c r="I636" s="198">
        <v>2009460</v>
      </c>
      <c r="J636" s="199">
        <v>8599362</v>
      </c>
    </row>
    <row r="637" spans="1:10" x14ac:dyDescent="0.2">
      <c r="A637" s="224"/>
      <c r="B637" s="218" t="s">
        <v>197</v>
      </c>
      <c r="C637" s="218" t="s">
        <v>180</v>
      </c>
      <c r="D637" s="195" t="s">
        <v>213</v>
      </c>
      <c r="E637" s="197">
        <v>1</v>
      </c>
      <c r="F637" s="198">
        <v>19510</v>
      </c>
      <c r="G637" s="198">
        <v>19510</v>
      </c>
      <c r="H637" s="197">
        <v>0</v>
      </c>
      <c r="I637" s="197">
        <v>0</v>
      </c>
      <c r="J637" s="199">
        <v>19510</v>
      </c>
    </row>
    <row r="638" spans="1:10" x14ac:dyDescent="0.2">
      <c r="A638" s="224"/>
      <c r="B638" s="219"/>
      <c r="C638" s="219"/>
      <c r="D638" s="195" t="s">
        <v>222</v>
      </c>
      <c r="E638" s="197">
        <v>3</v>
      </c>
      <c r="F638" s="198">
        <v>12194</v>
      </c>
      <c r="G638" s="198">
        <v>36582</v>
      </c>
      <c r="H638" s="197">
        <v>0</v>
      </c>
      <c r="I638" s="197">
        <v>0</v>
      </c>
      <c r="J638" s="199">
        <v>36582</v>
      </c>
    </row>
    <row r="639" spans="1:10" x14ac:dyDescent="0.2">
      <c r="A639" s="224"/>
      <c r="B639" s="219"/>
      <c r="C639" s="219"/>
      <c r="D639" s="195" t="s">
        <v>212</v>
      </c>
      <c r="E639" s="197">
        <v>1</v>
      </c>
      <c r="F639" s="198">
        <v>8292</v>
      </c>
      <c r="G639" s="198">
        <v>8292</v>
      </c>
      <c r="H639" s="197">
        <v>0</v>
      </c>
      <c r="I639" s="197">
        <v>0</v>
      </c>
      <c r="J639" s="199">
        <v>8292</v>
      </c>
    </row>
    <row r="640" spans="1:10" x14ac:dyDescent="0.2">
      <c r="A640" s="224"/>
      <c r="B640" s="219"/>
      <c r="C640" s="219"/>
      <c r="D640" s="195" t="s">
        <v>225</v>
      </c>
      <c r="E640" s="197">
        <v>1</v>
      </c>
      <c r="F640" s="198">
        <v>5366</v>
      </c>
      <c r="G640" s="198">
        <v>5366</v>
      </c>
      <c r="H640" s="197">
        <v>0</v>
      </c>
      <c r="I640" s="197">
        <v>0</v>
      </c>
      <c r="J640" s="199">
        <v>5366</v>
      </c>
    </row>
    <row r="641" spans="1:10" x14ac:dyDescent="0.2">
      <c r="A641" s="224"/>
      <c r="B641" s="219"/>
      <c r="C641" s="219"/>
      <c r="D641" s="195" t="s">
        <v>223</v>
      </c>
      <c r="E641" s="197">
        <v>4</v>
      </c>
      <c r="F641" s="198">
        <v>2927</v>
      </c>
      <c r="G641" s="198">
        <v>11708</v>
      </c>
      <c r="H641" s="197">
        <v>0</v>
      </c>
      <c r="I641" s="197">
        <v>0</v>
      </c>
      <c r="J641" s="199">
        <v>11708</v>
      </c>
    </row>
    <row r="642" spans="1:10" x14ac:dyDescent="0.2">
      <c r="A642" s="224"/>
      <c r="B642" s="219"/>
      <c r="C642" s="219"/>
      <c r="D642" s="195" t="s">
        <v>229</v>
      </c>
      <c r="E642" s="197">
        <v>2</v>
      </c>
      <c r="F642" s="198">
        <v>1464</v>
      </c>
      <c r="G642" s="198">
        <v>2928</v>
      </c>
      <c r="H642" s="197">
        <v>0</v>
      </c>
      <c r="I642" s="197">
        <v>0</v>
      </c>
      <c r="J642" s="199">
        <v>2928</v>
      </c>
    </row>
    <row r="643" spans="1:10" x14ac:dyDescent="0.2">
      <c r="A643" s="224"/>
      <c r="B643" s="219"/>
      <c r="C643" s="219"/>
      <c r="D643" s="195" t="s">
        <v>198</v>
      </c>
      <c r="E643" s="197">
        <v>79</v>
      </c>
      <c r="F643" s="198">
        <v>33449</v>
      </c>
      <c r="G643" s="198">
        <v>2642471</v>
      </c>
      <c r="H643" s="197">
        <v>0</v>
      </c>
      <c r="I643" s="197">
        <v>0</v>
      </c>
      <c r="J643" s="199">
        <v>2642471</v>
      </c>
    </row>
    <row r="644" spans="1:10" x14ac:dyDescent="0.2">
      <c r="A644" s="224"/>
      <c r="B644" s="219"/>
      <c r="C644" s="219"/>
      <c r="D644" s="195" t="s">
        <v>218</v>
      </c>
      <c r="E644" s="197">
        <v>2</v>
      </c>
      <c r="F644" s="198">
        <v>3977</v>
      </c>
      <c r="G644" s="198">
        <v>7954</v>
      </c>
      <c r="H644" s="197">
        <v>0</v>
      </c>
      <c r="I644" s="197">
        <v>0</v>
      </c>
      <c r="J644" s="199">
        <v>7954</v>
      </c>
    </row>
    <row r="645" spans="1:10" x14ac:dyDescent="0.2">
      <c r="A645" s="224"/>
      <c r="B645" s="219"/>
      <c r="C645" s="220"/>
      <c r="D645" s="195" t="s">
        <v>200</v>
      </c>
      <c r="E645" s="197">
        <v>20</v>
      </c>
      <c r="F645" s="198">
        <v>6198</v>
      </c>
      <c r="G645" s="198">
        <v>123960</v>
      </c>
      <c r="H645" s="197">
        <v>0</v>
      </c>
      <c r="I645" s="197">
        <v>0</v>
      </c>
      <c r="J645" s="199">
        <v>123960</v>
      </c>
    </row>
    <row r="646" spans="1:10" x14ac:dyDescent="0.2">
      <c r="A646" s="224"/>
      <c r="B646" s="219"/>
      <c r="C646" s="218" t="s">
        <v>185</v>
      </c>
      <c r="D646" s="195" t="s">
        <v>201</v>
      </c>
      <c r="E646" s="197">
        <v>165</v>
      </c>
      <c r="F646" s="198">
        <v>7059</v>
      </c>
      <c r="G646" s="198">
        <v>1164735</v>
      </c>
      <c r="H646" s="198">
        <v>1584</v>
      </c>
      <c r="I646" s="198">
        <v>261360</v>
      </c>
      <c r="J646" s="199">
        <v>903375</v>
      </c>
    </row>
    <row r="647" spans="1:10" x14ac:dyDescent="0.2">
      <c r="A647" s="224"/>
      <c r="B647" s="219"/>
      <c r="C647" s="219"/>
      <c r="D647" s="195" t="s">
        <v>208</v>
      </c>
      <c r="E647" s="197">
        <v>83</v>
      </c>
      <c r="F647" s="198">
        <v>21094</v>
      </c>
      <c r="G647" s="198">
        <v>1750802</v>
      </c>
      <c r="H647" s="198">
        <v>1584</v>
      </c>
      <c r="I647" s="198">
        <v>131472</v>
      </c>
      <c r="J647" s="199">
        <v>1619330</v>
      </c>
    </row>
    <row r="648" spans="1:10" x14ac:dyDescent="0.2">
      <c r="A648" s="224"/>
      <c r="B648" s="219"/>
      <c r="C648" s="219"/>
      <c r="D648" s="195" t="s">
        <v>209</v>
      </c>
      <c r="E648" s="197">
        <v>1</v>
      </c>
      <c r="F648" s="198">
        <v>13778</v>
      </c>
      <c r="G648" s="198">
        <v>13778</v>
      </c>
      <c r="H648" s="198">
        <v>1584</v>
      </c>
      <c r="I648" s="198">
        <v>1584</v>
      </c>
      <c r="J648" s="199">
        <v>12194</v>
      </c>
    </row>
    <row r="649" spans="1:10" x14ac:dyDescent="0.2">
      <c r="A649" s="224"/>
      <c r="B649" s="219"/>
      <c r="C649" s="219"/>
      <c r="D649" s="195" t="s">
        <v>202</v>
      </c>
      <c r="E649" s="197">
        <v>4</v>
      </c>
      <c r="F649" s="198">
        <v>9876</v>
      </c>
      <c r="G649" s="198">
        <v>39504</v>
      </c>
      <c r="H649" s="198">
        <v>1584</v>
      </c>
      <c r="I649" s="198">
        <v>6336</v>
      </c>
      <c r="J649" s="199">
        <v>33168</v>
      </c>
    </row>
    <row r="650" spans="1:10" x14ac:dyDescent="0.2">
      <c r="A650" s="224"/>
      <c r="B650" s="219"/>
      <c r="C650" s="219"/>
      <c r="D650" s="195" t="s">
        <v>203</v>
      </c>
      <c r="E650" s="197">
        <v>7</v>
      </c>
      <c r="F650" s="198">
        <v>6950</v>
      </c>
      <c r="G650" s="198">
        <v>48650</v>
      </c>
      <c r="H650" s="198">
        <v>1584</v>
      </c>
      <c r="I650" s="198">
        <v>11088</v>
      </c>
      <c r="J650" s="199">
        <v>37562</v>
      </c>
    </row>
    <row r="651" spans="1:10" x14ac:dyDescent="0.2">
      <c r="A651" s="224"/>
      <c r="B651" s="219"/>
      <c r="C651" s="219"/>
      <c r="D651" s="195" t="s">
        <v>219</v>
      </c>
      <c r="E651" s="197">
        <v>4</v>
      </c>
      <c r="F651" s="198">
        <v>4511</v>
      </c>
      <c r="G651" s="198">
        <v>18044</v>
      </c>
      <c r="H651" s="198">
        <v>1584</v>
      </c>
      <c r="I651" s="198">
        <v>6336</v>
      </c>
      <c r="J651" s="199">
        <v>11708</v>
      </c>
    </row>
    <row r="652" spans="1:10" x14ac:dyDescent="0.2">
      <c r="A652" s="224"/>
      <c r="B652" s="219"/>
      <c r="C652" s="219"/>
      <c r="D652" s="195" t="s">
        <v>210</v>
      </c>
      <c r="E652" s="197">
        <v>1</v>
      </c>
      <c r="F652" s="198">
        <v>3048</v>
      </c>
      <c r="G652" s="198">
        <v>3048</v>
      </c>
      <c r="H652" s="198">
        <v>1584</v>
      </c>
      <c r="I652" s="198">
        <v>1584</v>
      </c>
      <c r="J652" s="199">
        <v>1464</v>
      </c>
    </row>
    <row r="653" spans="1:10" x14ac:dyDescent="0.2">
      <c r="A653" s="224"/>
      <c r="B653" s="219"/>
      <c r="C653" s="219"/>
      <c r="D653" s="195" t="s">
        <v>204</v>
      </c>
      <c r="E653" s="197">
        <v>87</v>
      </c>
      <c r="F653" s="198">
        <v>35033</v>
      </c>
      <c r="G653" s="198">
        <v>3047871</v>
      </c>
      <c r="H653" s="198">
        <v>1584</v>
      </c>
      <c r="I653" s="198">
        <v>137808</v>
      </c>
      <c r="J653" s="199">
        <v>2910063</v>
      </c>
    </row>
    <row r="654" spans="1:10" x14ac:dyDescent="0.2">
      <c r="A654" s="224"/>
      <c r="B654" s="219"/>
      <c r="C654" s="219"/>
      <c r="D654" s="195" t="s">
        <v>206</v>
      </c>
      <c r="E654" s="197">
        <v>3</v>
      </c>
      <c r="F654" s="198">
        <v>5561</v>
      </c>
      <c r="G654" s="198">
        <v>16683</v>
      </c>
      <c r="H654" s="198">
        <v>1584</v>
      </c>
      <c r="I654" s="198">
        <v>4752</v>
      </c>
      <c r="J654" s="199">
        <v>11931</v>
      </c>
    </row>
    <row r="655" spans="1:10" x14ac:dyDescent="0.2">
      <c r="A655" s="224"/>
      <c r="B655" s="219"/>
      <c r="C655" s="220"/>
      <c r="D655" s="195" t="s">
        <v>207</v>
      </c>
      <c r="E655" s="197">
        <v>68</v>
      </c>
      <c r="F655" s="198">
        <v>7782</v>
      </c>
      <c r="G655" s="198">
        <v>529176</v>
      </c>
      <c r="H655" s="198">
        <v>1584</v>
      </c>
      <c r="I655" s="198">
        <v>107712</v>
      </c>
      <c r="J655" s="199">
        <v>421464</v>
      </c>
    </row>
    <row r="656" spans="1:10" x14ac:dyDescent="0.2">
      <c r="A656" s="224"/>
      <c r="B656" s="219"/>
      <c r="C656" s="218" t="s">
        <v>191</v>
      </c>
      <c r="D656" s="195" t="s">
        <v>201</v>
      </c>
      <c r="E656" s="197">
        <v>207</v>
      </c>
      <c r="F656" s="198">
        <v>6429</v>
      </c>
      <c r="G656" s="198">
        <v>1330803</v>
      </c>
      <c r="H656" s="197">
        <v>954</v>
      </c>
      <c r="I656" s="198">
        <v>197478</v>
      </c>
      <c r="J656" s="199">
        <v>1133325</v>
      </c>
    </row>
    <row r="657" spans="1:11" x14ac:dyDescent="0.2">
      <c r="A657" s="224"/>
      <c r="B657" s="219"/>
      <c r="C657" s="219"/>
      <c r="D657" s="195" t="s">
        <v>214</v>
      </c>
      <c r="E657" s="197">
        <v>4</v>
      </c>
      <c r="F657" s="198">
        <v>33634</v>
      </c>
      <c r="G657" s="198">
        <v>134536</v>
      </c>
      <c r="H657" s="197">
        <v>954</v>
      </c>
      <c r="I657" s="198">
        <v>3816</v>
      </c>
      <c r="J657" s="199">
        <v>130720</v>
      </c>
    </row>
    <row r="658" spans="1:11" x14ac:dyDescent="0.2">
      <c r="A658" s="224"/>
      <c r="B658" s="219"/>
      <c r="C658" s="219"/>
      <c r="D658" s="195" t="s">
        <v>208</v>
      </c>
      <c r="E658" s="197">
        <v>248</v>
      </c>
      <c r="F658" s="198">
        <v>20464</v>
      </c>
      <c r="G658" s="198">
        <v>5075072</v>
      </c>
      <c r="H658" s="197">
        <v>954</v>
      </c>
      <c r="I658" s="198">
        <v>236592</v>
      </c>
      <c r="J658" s="199">
        <v>4838480</v>
      </c>
    </row>
    <row r="659" spans="1:11" x14ac:dyDescent="0.2">
      <c r="A659" s="224"/>
      <c r="B659" s="219"/>
      <c r="C659" s="219"/>
      <c r="D659" s="195" t="s">
        <v>209</v>
      </c>
      <c r="E659" s="197">
        <v>208</v>
      </c>
      <c r="F659" s="198">
        <v>13148</v>
      </c>
      <c r="G659" s="198">
        <v>2734784</v>
      </c>
      <c r="H659" s="197">
        <v>954</v>
      </c>
      <c r="I659" s="198">
        <v>198432</v>
      </c>
      <c r="J659" s="199">
        <v>2536352</v>
      </c>
    </row>
    <row r="660" spans="1:11" x14ac:dyDescent="0.2">
      <c r="A660" s="224"/>
      <c r="B660" s="219"/>
      <c r="C660" s="219"/>
      <c r="D660" s="195" t="s">
        <v>202</v>
      </c>
      <c r="E660" s="197">
        <v>58</v>
      </c>
      <c r="F660" s="198">
        <v>9246</v>
      </c>
      <c r="G660" s="198">
        <v>536268</v>
      </c>
      <c r="H660" s="197">
        <v>954</v>
      </c>
      <c r="I660" s="198">
        <v>55332</v>
      </c>
      <c r="J660" s="199">
        <v>480936</v>
      </c>
    </row>
    <row r="661" spans="1:11" x14ac:dyDescent="0.2">
      <c r="A661" s="224"/>
      <c r="B661" s="219"/>
      <c r="C661" s="219"/>
      <c r="D661" s="195" t="s">
        <v>203</v>
      </c>
      <c r="E661" s="197">
        <v>69</v>
      </c>
      <c r="F661" s="198">
        <v>6320</v>
      </c>
      <c r="G661" s="198">
        <v>436080</v>
      </c>
      <c r="H661" s="197">
        <v>954</v>
      </c>
      <c r="I661" s="198">
        <v>65826</v>
      </c>
      <c r="J661" s="199">
        <v>370254</v>
      </c>
    </row>
    <row r="662" spans="1:11" x14ac:dyDescent="0.2">
      <c r="A662" s="224"/>
      <c r="B662" s="219"/>
      <c r="C662" s="219"/>
      <c r="D662" s="195" t="s">
        <v>219</v>
      </c>
      <c r="E662" s="197">
        <v>198</v>
      </c>
      <c r="F662" s="198">
        <v>3881</v>
      </c>
      <c r="G662" s="198">
        <v>768438</v>
      </c>
      <c r="H662" s="197">
        <v>954</v>
      </c>
      <c r="I662" s="198">
        <v>188892</v>
      </c>
      <c r="J662" s="199">
        <v>579546</v>
      </c>
    </row>
    <row r="663" spans="1:11" x14ac:dyDescent="0.2">
      <c r="A663" s="224"/>
      <c r="B663" s="219"/>
      <c r="C663" s="219"/>
      <c r="D663" s="195" t="s">
        <v>210</v>
      </c>
      <c r="E663" s="197">
        <v>115</v>
      </c>
      <c r="F663" s="198">
        <v>2418</v>
      </c>
      <c r="G663" s="198">
        <v>278070</v>
      </c>
      <c r="H663" s="197">
        <v>954</v>
      </c>
      <c r="I663" s="198">
        <v>109710</v>
      </c>
      <c r="J663" s="199">
        <v>168360</v>
      </c>
    </row>
    <row r="664" spans="1:11" x14ac:dyDescent="0.2">
      <c r="A664" s="224"/>
      <c r="B664" s="219"/>
      <c r="C664" s="219"/>
      <c r="D664" s="195" t="s">
        <v>204</v>
      </c>
      <c r="E664" s="198">
        <v>1327</v>
      </c>
      <c r="F664" s="198">
        <v>34403</v>
      </c>
      <c r="G664" s="198">
        <v>45652781</v>
      </c>
      <c r="H664" s="197">
        <v>954</v>
      </c>
      <c r="I664" s="198">
        <v>1265958</v>
      </c>
      <c r="J664" s="199">
        <v>44386823</v>
      </c>
    </row>
    <row r="665" spans="1:11" x14ac:dyDescent="0.2">
      <c r="A665" s="224"/>
      <c r="B665" s="219"/>
      <c r="C665" s="219"/>
      <c r="D665" s="195" t="s">
        <v>205</v>
      </c>
      <c r="E665" s="197">
        <v>26</v>
      </c>
      <c r="F665" s="198">
        <v>25819</v>
      </c>
      <c r="G665" s="198">
        <v>671294</v>
      </c>
      <c r="H665" s="197">
        <v>954</v>
      </c>
      <c r="I665" s="198">
        <v>24804</v>
      </c>
      <c r="J665" s="199">
        <v>646490</v>
      </c>
    </row>
    <row r="666" spans="1:11" x14ac:dyDescent="0.2">
      <c r="A666" s="224"/>
      <c r="B666" s="219"/>
      <c r="C666" s="219"/>
      <c r="D666" s="195" t="s">
        <v>206</v>
      </c>
      <c r="E666" s="197">
        <v>573</v>
      </c>
      <c r="F666" s="198">
        <v>4931</v>
      </c>
      <c r="G666" s="198">
        <v>2825463</v>
      </c>
      <c r="H666" s="197">
        <v>954</v>
      </c>
      <c r="I666" s="198">
        <v>546642</v>
      </c>
      <c r="J666" s="199">
        <v>2278821</v>
      </c>
    </row>
    <row r="667" spans="1:11" x14ac:dyDescent="0.2">
      <c r="A667" s="225"/>
      <c r="B667" s="220"/>
      <c r="C667" s="220"/>
      <c r="D667" s="195" t="s">
        <v>207</v>
      </c>
      <c r="E667" s="197">
        <v>119</v>
      </c>
      <c r="F667" s="198">
        <v>7152</v>
      </c>
      <c r="G667" s="198">
        <v>851088</v>
      </c>
      <c r="H667" s="197">
        <v>954</v>
      </c>
      <c r="I667" s="198">
        <v>113526</v>
      </c>
      <c r="J667" s="199">
        <v>737562</v>
      </c>
    </row>
    <row r="668" spans="1:11" ht="15.75" customHeight="1" x14ac:dyDescent="0.2">
      <c r="A668" s="223" t="s">
        <v>85</v>
      </c>
      <c r="B668" s="226" t="s">
        <v>110</v>
      </c>
      <c r="C668" s="227"/>
      <c r="D668" s="228"/>
      <c r="E668" s="198">
        <v>1718</v>
      </c>
      <c r="F668" s="198"/>
      <c r="G668" s="198">
        <v>19861769</v>
      </c>
      <c r="H668" s="198"/>
      <c r="I668" s="198">
        <v>3128284</v>
      </c>
      <c r="J668" s="199">
        <v>16733485</v>
      </c>
      <c r="K668" s="196"/>
    </row>
    <row r="669" spans="1:11" x14ac:dyDescent="0.2">
      <c r="A669" s="224"/>
      <c r="B669" s="195" t="s">
        <v>176</v>
      </c>
      <c r="C669" s="195" t="s">
        <v>177</v>
      </c>
      <c r="D669" s="195" t="s">
        <v>178</v>
      </c>
      <c r="E669" s="221">
        <v>1</v>
      </c>
      <c r="F669" s="216">
        <v>14344</v>
      </c>
      <c r="G669" s="216">
        <v>14344</v>
      </c>
      <c r="H669" s="221">
        <v>0</v>
      </c>
      <c r="I669" s="221">
        <v>0</v>
      </c>
      <c r="J669" s="210">
        <v>14344</v>
      </c>
    </row>
    <row r="670" spans="1:11" x14ac:dyDescent="0.2">
      <c r="A670" s="224"/>
      <c r="B670" s="218" t="s">
        <v>179</v>
      </c>
      <c r="C670" s="218" t="s">
        <v>180</v>
      </c>
      <c r="D670" s="195" t="s">
        <v>182</v>
      </c>
      <c r="E670" s="222"/>
      <c r="F670" s="217"/>
      <c r="G670" s="217"/>
      <c r="H670" s="222"/>
      <c r="I670" s="222"/>
      <c r="J670" s="211"/>
    </row>
    <row r="671" spans="1:11" x14ac:dyDescent="0.2">
      <c r="A671" s="224"/>
      <c r="B671" s="219"/>
      <c r="C671" s="220"/>
      <c r="D671" s="195" t="s">
        <v>183</v>
      </c>
      <c r="E671" s="197">
        <v>16</v>
      </c>
      <c r="F671" s="198">
        <v>6851</v>
      </c>
      <c r="G671" s="198">
        <v>109616</v>
      </c>
      <c r="H671" s="197">
        <v>0</v>
      </c>
      <c r="I671" s="197">
        <v>0</v>
      </c>
      <c r="J671" s="199">
        <v>109616</v>
      </c>
    </row>
    <row r="672" spans="1:11" x14ac:dyDescent="0.2">
      <c r="A672" s="224"/>
      <c r="B672" s="219"/>
      <c r="C672" s="195" t="s">
        <v>185</v>
      </c>
      <c r="D672" s="195" t="s">
        <v>188</v>
      </c>
      <c r="E672" s="197">
        <v>9</v>
      </c>
      <c r="F672" s="198">
        <v>8435</v>
      </c>
      <c r="G672" s="198">
        <v>75915</v>
      </c>
      <c r="H672" s="198">
        <v>2770</v>
      </c>
      <c r="I672" s="198">
        <v>24930</v>
      </c>
      <c r="J672" s="199">
        <v>50985</v>
      </c>
    </row>
    <row r="673" spans="1:11" x14ac:dyDescent="0.2">
      <c r="A673" s="224"/>
      <c r="B673" s="219"/>
      <c r="C673" s="218" t="s">
        <v>191</v>
      </c>
      <c r="D673" s="195" t="s">
        <v>186</v>
      </c>
      <c r="E673" s="197">
        <v>19</v>
      </c>
      <c r="F673" s="198">
        <v>27954</v>
      </c>
      <c r="G673" s="198">
        <v>531126</v>
      </c>
      <c r="H673" s="198">
        <v>2140</v>
      </c>
      <c r="I673" s="198">
        <v>40660</v>
      </c>
      <c r="J673" s="199">
        <v>490466</v>
      </c>
    </row>
    <row r="674" spans="1:11" x14ac:dyDescent="0.2">
      <c r="A674" s="224"/>
      <c r="B674" s="219"/>
      <c r="C674" s="219"/>
      <c r="D674" s="195" t="s">
        <v>188</v>
      </c>
      <c r="E674" s="198">
        <v>1229</v>
      </c>
      <c r="F674" s="198">
        <v>7805</v>
      </c>
      <c r="G674" s="198">
        <v>9592345</v>
      </c>
      <c r="H674" s="198">
        <v>2140</v>
      </c>
      <c r="I674" s="198">
        <v>2630060</v>
      </c>
      <c r="J674" s="199">
        <v>6962285</v>
      </c>
    </row>
    <row r="675" spans="1:11" x14ac:dyDescent="0.2">
      <c r="A675" s="224"/>
      <c r="B675" s="220"/>
      <c r="C675" s="220"/>
      <c r="D675" s="195" t="s">
        <v>189</v>
      </c>
      <c r="E675" s="197">
        <v>10</v>
      </c>
      <c r="F675" s="198">
        <v>11298</v>
      </c>
      <c r="G675" s="198">
        <v>112980</v>
      </c>
      <c r="H675" s="198">
        <v>2140</v>
      </c>
      <c r="I675" s="198">
        <v>21400</v>
      </c>
      <c r="J675" s="199">
        <v>91580</v>
      </c>
    </row>
    <row r="676" spans="1:11" x14ac:dyDescent="0.2">
      <c r="A676" s="224"/>
      <c r="B676" s="218" t="s">
        <v>197</v>
      </c>
      <c r="C676" s="218" t="s">
        <v>180</v>
      </c>
      <c r="D676" s="195" t="s">
        <v>213</v>
      </c>
      <c r="E676" s="197">
        <v>3</v>
      </c>
      <c r="F676" s="198">
        <v>19510</v>
      </c>
      <c r="G676" s="198">
        <v>58530</v>
      </c>
      <c r="H676" s="197">
        <v>0</v>
      </c>
      <c r="I676" s="197">
        <v>0</v>
      </c>
      <c r="J676" s="199">
        <v>58530</v>
      </c>
    </row>
    <row r="677" spans="1:11" x14ac:dyDescent="0.2">
      <c r="A677" s="224"/>
      <c r="B677" s="219"/>
      <c r="C677" s="220"/>
      <c r="D677" s="195" t="s">
        <v>229</v>
      </c>
      <c r="E677" s="197">
        <v>1</v>
      </c>
      <c r="F677" s="198">
        <v>1464</v>
      </c>
      <c r="G677" s="198">
        <v>1464</v>
      </c>
      <c r="H677" s="197">
        <v>0</v>
      </c>
      <c r="I677" s="197">
        <v>0</v>
      </c>
      <c r="J677" s="199">
        <v>1464</v>
      </c>
    </row>
    <row r="678" spans="1:11" x14ac:dyDescent="0.2">
      <c r="A678" s="224"/>
      <c r="B678" s="219"/>
      <c r="C678" s="195" t="s">
        <v>185</v>
      </c>
      <c r="D678" s="195" t="s">
        <v>204</v>
      </c>
      <c r="E678" s="197">
        <v>1</v>
      </c>
      <c r="F678" s="198">
        <v>35033</v>
      </c>
      <c r="G678" s="198">
        <v>35033</v>
      </c>
      <c r="H678" s="198">
        <v>1584</v>
      </c>
      <c r="I678" s="198">
        <v>1584</v>
      </c>
      <c r="J678" s="199">
        <v>33449</v>
      </c>
    </row>
    <row r="679" spans="1:11" x14ac:dyDescent="0.2">
      <c r="A679" s="224"/>
      <c r="B679" s="219"/>
      <c r="C679" s="195" t="s">
        <v>190</v>
      </c>
      <c r="D679" s="195" t="s">
        <v>206</v>
      </c>
      <c r="E679" s="197">
        <v>1</v>
      </c>
      <c r="F679" s="198">
        <v>5315</v>
      </c>
      <c r="G679" s="198">
        <v>5315</v>
      </c>
      <c r="H679" s="198">
        <v>1338</v>
      </c>
      <c r="I679" s="198">
        <v>1338</v>
      </c>
      <c r="J679" s="199">
        <v>3977</v>
      </c>
    </row>
    <row r="680" spans="1:11" x14ac:dyDescent="0.2">
      <c r="A680" s="224"/>
      <c r="B680" s="219"/>
      <c r="C680" s="218" t="s">
        <v>191</v>
      </c>
      <c r="D680" s="195" t="s">
        <v>214</v>
      </c>
      <c r="E680" s="197">
        <v>2</v>
      </c>
      <c r="F680" s="198">
        <v>33634</v>
      </c>
      <c r="G680" s="198">
        <v>67268</v>
      </c>
      <c r="H680" s="197">
        <v>954</v>
      </c>
      <c r="I680" s="198">
        <v>1908</v>
      </c>
      <c r="J680" s="199">
        <v>65360</v>
      </c>
    </row>
    <row r="681" spans="1:11" x14ac:dyDescent="0.2">
      <c r="A681" s="224"/>
      <c r="B681" s="219"/>
      <c r="C681" s="219"/>
      <c r="D681" s="195" t="s">
        <v>208</v>
      </c>
      <c r="E681" s="197">
        <v>273</v>
      </c>
      <c r="F681" s="198">
        <v>20464</v>
      </c>
      <c r="G681" s="198">
        <v>5586672</v>
      </c>
      <c r="H681" s="197">
        <v>954</v>
      </c>
      <c r="I681" s="198">
        <v>260442</v>
      </c>
      <c r="J681" s="199">
        <v>5326230</v>
      </c>
    </row>
    <row r="682" spans="1:11" x14ac:dyDescent="0.2">
      <c r="A682" s="224"/>
      <c r="B682" s="219"/>
      <c r="C682" s="219"/>
      <c r="D682" s="195" t="s">
        <v>209</v>
      </c>
      <c r="E682" s="197">
        <v>54</v>
      </c>
      <c r="F682" s="198">
        <v>13148</v>
      </c>
      <c r="G682" s="198">
        <v>709992</v>
      </c>
      <c r="H682" s="197">
        <v>954</v>
      </c>
      <c r="I682" s="198">
        <v>51516</v>
      </c>
      <c r="J682" s="199">
        <v>658476</v>
      </c>
    </row>
    <row r="683" spans="1:11" x14ac:dyDescent="0.2">
      <c r="A683" s="224"/>
      <c r="B683" s="219"/>
      <c r="C683" s="219"/>
      <c r="D683" s="195" t="s">
        <v>210</v>
      </c>
      <c r="E683" s="197">
        <v>8</v>
      </c>
      <c r="F683" s="198">
        <v>2418</v>
      </c>
      <c r="G683" s="198">
        <v>19344</v>
      </c>
      <c r="H683" s="197">
        <v>954</v>
      </c>
      <c r="I683" s="198">
        <v>7632</v>
      </c>
      <c r="J683" s="199">
        <v>11712</v>
      </c>
    </row>
    <row r="684" spans="1:11" x14ac:dyDescent="0.2">
      <c r="A684" s="224"/>
      <c r="B684" s="219"/>
      <c r="C684" s="219"/>
      <c r="D684" s="195" t="s">
        <v>204</v>
      </c>
      <c r="E684" s="197">
        <v>69</v>
      </c>
      <c r="F684" s="198">
        <v>34403</v>
      </c>
      <c r="G684" s="198">
        <v>2373807</v>
      </c>
      <c r="H684" s="197">
        <v>954</v>
      </c>
      <c r="I684" s="198">
        <v>65826</v>
      </c>
      <c r="J684" s="199">
        <v>2307981</v>
      </c>
    </row>
    <row r="685" spans="1:11" x14ac:dyDescent="0.2">
      <c r="A685" s="225"/>
      <c r="B685" s="220"/>
      <c r="C685" s="220"/>
      <c r="D685" s="195" t="s">
        <v>205</v>
      </c>
      <c r="E685" s="197">
        <v>22</v>
      </c>
      <c r="F685" s="198">
        <v>25819</v>
      </c>
      <c r="G685" s="198">
        <v>568018</v>
      </c>
      <c r="H685" s="197">
        <v>954</v>
      </c>
      <c r="I685" s="198">
        <v>20988</v>
      </c>
      <c r="J685" s="199">
        <v>547030</v>
      </c>
    </row>
    <row r="686" spans="1:11" ht="15.75" customHeight="1" x14ac:dyDescent="0.2">
      <c r="A686" s="223" t="s">
        <v>15</v>
      </c>
      <c r="B686" s="226" t="s">
        <v>110</v>
      </c>
      <c r="C686" s="227"/>
      <c r="D686" s="228"/>
      <c r="E686" s="197">
        <v>3</v>
      </c>
      <c r="F686" s="198"/>
      <c r="G686" s="198">
        <v>103209</v>
      </c>
      <c r="H686" s="197"/>
      <c r="I686" s="198">
        <v>2862</v>
      </c>
      <c r="J686" s="199">
        <v>100347</v>
      </c>
      <c r="K686" s="196"/>
    </row>
    <row r="687" spans="1:11" x14ac:dyDescent="0.2">
      <c r="A687" s="224"/>
      <c r="B687" s="195" t="s">
        <v>176</v>
      </c>
      <c r="C687" s="195" t="s">
        <v>177</v>
      </c>
      <c r="D687" s="195" t="s">
        <v>178</v>
      </c>
      <c r="E687" s="221">
        <v>3</v>
      </c>
      <c r="F687" s="216">
        <v>34403</v>
      </c>
      <c r="G687" s="216">
        <v>103209</v>
      </c>
      <c r="H687" s="221">
        <v>954</v>
      </c>
      <c r="I687" s="216">
        <v>2862</v>
      </c>
      <c r="J687" s="210">
        <v>100347</v>
      </c>
    </row>
    <row r="688" spans="1:11" x14ac:dyDescent="0.2">
      <c r="A688" s="225"/>
      <c r="B688" s="195" t="s">
        <v>197</v>
      </c>
      <c r="C688" s="195" t="s">
        <v>191</v>
      </c>
      <c r="D688" s="195" t="s">
        <v>204</v>
      </c>
      <c r="E688" s="222"/>
      <c r="F688" s="217"/>
      <c r="G688" s="217"/>
      <c r="H688" s="222"/>
      <c r="I688" s="217"/>
      <c r="J688" s="211"/>
    </row>
    <row r="689" spans="1:11" ht="15.75" customHeight="1" x14ac:dyDescent="0.2">
      <c r="A689" s="223" t="s">
        <v>46</v>
      </c>
      <c r="B689" s="226" t="s">
        <v>110</v>
      </c>
      <c r="C689" s="227"/>
      <c r="D689" s="228"/>
      <c r="E689" s="198">
        <v>24367</v>
      </c>
      <c r="F689" s="198"/>
      <c r="G689" s="198">
        <v>317453905</v>
      </c>
      <c r="H689" s="198"/>
      <c r="I689" s="198">
        <v>54214081</v>
      </c>
      <c r="J689" s="199">
        <v>263239824</v>
      </c>
      <c r="K689" s="196"/>
    </row>
    <row r="690" spans="1:11" x14ac:dyDescent="0.2">
      <c r="A690" s="224"/>
      <c r="B690" s="195" t="s">
        <v>176</v>
      </c>
      <c r="C690" s="195" t="s">
        <v>177</v>
      </c>
      <c r="D690" s="195" t="s">
        <v>178</v>
      </c>
      <c r="E690" s="221">
        <v>3</v>
      </c>
      <c r="F690" s="216">
        <v>14344</v>
      </c>
      <c r="G690" s="216">
        <v>43032</v>
      </c>
      <c r="H690" s="221">
        <v>0</v>
      </c>
      <c r="I690" s="221">
        <v>0</v>
      </c>
      <c r="J690" s="210">
        <v>43032</v>
      </c>
    </row>
    <row r="691" spans="1:11" x14ac:dyDescent="0.2">
      <c r="A691" s="224"/>
      <c r="B691" s="218" t="s">
        <v>179</v>
      </c>
      <c r="C691" s="218" t="s">
        <v>180</v>
      </c>
      <c r="D691" s="195" t="s">
        <v>182</v>
      </c>
      <c r="E691" s="222"/>
      <c r="F691" s="217"/>
      <c r="G691" s="217"/>
      <c r="H691" s="222"/>
      <c r="I691" s="222"/>
      <c r="J691" s="211"/>
    </row>
    <row r="692" spans="1:11" x14ac:dyDescent="0.2">
      <c r="A692" s="224"/>
      <c r="B692" s="219"/>
      <c r="C692" s="220"/>
      <c r="D692" s="195" t="s">
        <v>183</v>
      </c>
      <c r="E692" s="197">
        <v>846</v>
      </c>
      <c r="F692" s="198">
        <v>6851</v>
      </c>
      <c r="G692" s="198">
        <v>5795946</v>
      </c>
      <c r="H692" s="197">
        <v>0</v>
      </c>
      <c r="I692" s="197">
        <v>0</v>
      </c>
      <c r="J692" s="199">
        <v>5795946</v>
      </c>
    </row>
    <row r="693" spans="1:11" ht="15.75" customHeight="1" x14ac:dyDescent="0.2">
      <c r="A693" s="224"/>
      <c r="B693" s="219"/>
      <c r="C693" s="218" t="s">
        <v>185</v>
      </c>
      <c r="D693" s="195" t="s">
        <v>187</v>
      </c>
      <c r="E693" s="197">
        <v>4</v>
      </c>
      <c r="F693" s="198">
        <v>15928</v>
      </c>
      <c r="G693" s="198">
        <v>63712</v>
      </c>
      <c r="H693" s="198">
        <v>2770</v>
      </c>
      <c r="I693" s="198">
        <v>11080</v>
      </c>
      <c r="J693" s="199">
        <v>52632</v>
      </c>
    </row>
    <row r="694" spans="1:11" x14ac:dyDescent="0.2">
      <c r="A694" s="224"/>
      <c r="B694" s="219"/>
      <c r="C694" s="220"/>
      <c r="D694" s="195" t="s">
        <v>188</v>
      </c>
      <c r="E694" s="197">
        <v>136</v>
      </c>
      <c r="F694" s="198">
        <v>8435</v>
      </c>
      <c r="G694" s="198">
        <v>1147160</v>
      </c>
      <c r="H694" s="198">
        <v>2770</v>
      </c>
      <c r="I694" s="198">
        <v>376720</v>
      </c>
      <c r="J694" s="199">
        <v>770440</v>
      </c>
    </row>
    <row r="695" spans="1:11" x14ac:dyDescent="0.2">
      <c r="A695" s="224"/>
      <c r="B695" s="219"/>
      <c r="C695" s="218" t="s">
        <v>191</v>
      </c>
      <c r="D695" s="195" t="s">
        <v>186</v>
      </c>
      <c r="E695" s="197">
        <v>761</v>
      </c>
      <c r="F695" s="198">
        <v>27954</v>
      </c>
      <c r="G695" s="198">
        <v>21272994</v>
      </c>
      <c r="H695" s="198">
        <v>2140</v>
      </c>
      <c r="I695" s="198">
        <v>1628540</v>
      </c>
      <c r="J695" s="199">
        <v>19644454</v>
      </c>
    </row>
    <row r="696" spans="1:11" x14ac:dyDescent="0.2">
      <c r="A696" s="224"/>
      <c r="B696" s="219"/>
      <c r="C696" s="219"/>
      <c r="D696" s="195" t="s">
        <v>187</v>
      </c>
      <c r="E696" s="198">
        <v>2796</v>
      </c>
      <c r="F696" s="198">
        <v>15298</v>
      </c>
      <c r="G696" s="198">
        <v>42773208</v>
      </c>
      <c r="H696" s="198">
        <v>2140</v>
      </c>
      <c r="I696" s="198">
        <v>5983440</v>
      </c>
      <c r="J696" s="199">
        <v>36789768</v>
      </c>
    </row>
    <row r="697" spans="1:11" x14ac:dyDescent="0.2">
      <c r="A697" s="224"/>
      <c r="B697" s="219"/>
      <c r="C697" s="219"/>
      <c r="D697" s="195" t="s">
        <v>193</v>
      </c>
      <c r="E697" s="197">
        <v>67</v>
      </c>
      <c r="F697" s="198">
        <v>20416</v>
      </c>
      <c r="G697" s="198">
        <v>1367872</v>
      </c>
      <c r="H697" s="198">
        <v>2140</v>
      </c>
      <c r="I697" s="198">
        <v>143380</v>
      </c>
      <c r="J697" s="199">
        <v>1224492</v>
      </c>
    </row>
    <row r="698" spans="1:11" x14ac:dyDescent="0.2">
      <c r="A698" s="224"/>
      <c r="B698" s="219"/>
      <c r="C698" s="219"/>
      <c r="D698" s="195" t="s">
        <v>188</v>
      </c>
      <c r="E698" s="198">
        <v>9622</v>
      </c>
      <c r="F698" s="198">
        <v>7805</v>
      </c>
      <c r="G698" s="198">
        <v>75099710</v>
      </c>
      <c r="H698" s="198">
        <v>2140</v>
      </c>
      <c r="I698" s="198">
        <v>20591080</v>
      </c>
      <c r="J698" s="199">
        <v>54508630</v>
      </c>
    </row>
    <row r="699" spans="1:11" x14ac:dyDescent="0.2">
      <c r="A699" s="224"/>
      <c r="B699" s="220"/>
      <c r="C699" s="220"/>
      <c r="D699" s="195" t="s">
        <v>189</v>
      </c>
      <c r="E699" s="197">
        <v>935</v>
      </c>
      <c r="F699" s="198">
        <v>11298</v>
      </c>
      <c r="G699" s="198">
        <v>10563630</v>
      </c>
      <c r="H699" s="198">
        <v>2140</v>
      </c>
      <c r="I699" s="198">
        <v>2000900</v>
      </c>
      <c r="J699" s="199">
        <v>8562730</v>
      </c>
    </row>
    <row r="700" spans="1:11" x14ac:dyDescent="0.2">
      <c r="A700" s="224"/>
      <c r="B700" s="218" t="s">
        <v>211</v>
      </c>
      <c r="C700" s="195" t="s">
        <v>185</v>
      </c>
      <c r="D700" s="195" t="s">
        <v>215</v>
      </c>
      <c r="E700" s="197">
        <v>8</v>
      </c>
      <c r="F700" s="198">
        <v>12313</v>
      </c>
      <c r="G700" s="198">
        <v>98504</v>
      </c>
      <c r="H700" s="198">
        <v>5613</v>
      </c>
      <c r="I700" s="198">
        <v>44904</v>
      </c>
      <c r="J700" s="199">
        <v>53600</v>
      </c>
    </row>
    <row r="701" spans="1:11" x14ac:dyDescent="0.2">
      <c r="A701" s="224"/>
      <c r="B701" s="219"/>
      <c r="C701" s="218" t="s">
        <v>191</v>
      </c>
      <c r="D701" s="195" t="s">
        <v>215</v>
      </c>
      <c r="E701" s="198">
        <v>3056</v>
      </c>
      <c r="F701" s="198">
        <v>12313</v>
      </c>
      <c r="G701" s="198">
        <v>37628528</v>
      </c>
      <c r="H701" s="198">
        <v>5613</v>
      </c>
      <c r="I701" s="198">
        <v>17153328</v>
      </c>
      <c r="J701" s="199">
        <v>20475200</v>
      </c>
    </row>
    <row r="702" spans="1:11" x14ac:dyDescent="0.2">
      <c r="A702" s="224"/>
      <c r="B702" s="219"/>
      <c r="C702" s="219"/>
      <c r="D702" s="195" t="s">
        <v>216</v>
      </c>
      <c r="E702" s="197">
        <v>2</v>
      </c>
      <c r="F702" s="197">
        <v>0</v>
      </c>
      <c r="G702" s="197">
        <v>0</v>
      </c>
      <c r="H702" s="197">
        <v>0</v>
      </c>
      <c r="I702" s="197">
        <v>0</v>
      </c>
      <c r="J702" s="200">
        <v>0</v>
      </c>
    </row>
    <row r="703" spans="1:11" x14ac:dyDescent="0.2">
      <c r="A703" s="224"/>
      <c r="B703" s="219"/>
      <c r="C703" s="219"/>
      <c r="D703" s="195" t="s">
        <v>202</v>
      </c>
      <c r="E703" s="197">
        <v>6</v>
      </c>
      <c r="F703" s="198">
        <v>9246</v>
      </c>
      <c r="G703" s="198">
        <v>55476</v>
      </c>
      <c r="H703" s="198">
        <v>2546</v>
      </c>
      <c r="I703" s="198">
        <v>15276</v>
      </c>
      <c r="J703" s="199">
        <v>40200</v>
      </c>
    </row>
    <row r="704" spans="1:11" x14ac:dyDescent="0.2">
      <c r="A704" s="224"/>
      <c r="B704" s="220"/>
      <c r="C704" s="220"/>
      <c r="D704" s="195" t="s">
        <v>231</v>
      </c>
      <c r="E704" s="197">
        <v>1</v>
      </c>
      <c r="F704" s="198">
        <v>9537</v>
      </c>
      <c r="G704" s="198">
        <v>9537</v>
      </c>
      <c r="H704" s="198">
        <v>2837</v>
      </c>
      <c r="I704" s="198">
        <v>2837</v>
      </c>
      <c r="J704" s="199">
        <v>6700</v>
      </c>
    </row>
    <row r="705" spans="1:10" x14ac:dyDescent="0.2">
      <c r="A705" s="224"/>
      <c r="B705" s="218" t="s">
        <v>194</v>
      </c>
      <c r="C705" s="218"/>
      <c r="D705" s="195" t="s">
        <v>195</v>
      </c>
      <c r="E705" s="197">
        <v>15</v>
      </c>
      <c r="F705" s="198">
        <v>21290</v>
      </c>
      <c r="G705" s="198">
        <v>319350</v>
      </c>
      <c r="H705" s="198">
        <v>3465</v>
      </c>
      <c r="I705" s="198">
        <v>51975</v>
      </c>
      <c r="J705" s="199">
        <v>267375</v>
      </c>
    </row>
    <row r="706" spans="1:10" x14ac:dyDescent="0.2">
      <c r="A706" s="224"/>
      <c r="B706" s="220"/>
      <c r="C706" s="220"/>
      <c r="D706" s="195" t="s">
        <v>196</v>
      </c>
      <c r="E706" s="197">
        <v>149</v>
      </c>
      <c r="F706" s="198">
        <v>18337</v>
      </c>
      <c r="G706" s="198">
        <v>2732213</v>
      </c>
      <c r="H706" s="198">
        <v>3465</v>
      </c>
      <c r="I706" s="198">
        <v>516285</v>
      </c>
      <c r="J706" s="199">
        <v>2215928</v>
      </c>
    </row>
    <row r="707" spans="1:10" x14ac:dyDescent="0.2">
      <c r="A707" s="224"/>
      <c r="B707" s="218" t="s">
        <v>197</v>
      </c>
      <c r="C707" s="218" t="s">
        <v>180</v>
      </c>
      <c r="D707" s="195" t="s">
        <v>213</v>
      </c>
      <c r="E707" s="197">
        <v>6</v>
      </c>
      <c r="F707" s="198">
        <v>19510</v>
      </c>
      <c r="G707" s="198">
        <v>117060</v>
      </c>
      <c r="H707" s="197">
        <v>0</v>
      </c>
      <c r="I707" s="197">
        <v>0</v>
      </c>
      <c r="J707" s="199">
        <v>117060</v>
      </c>
    </row>
    <row r="708" spans="1:10" x14ac:dyDescent="0.2">
      <c r="A708" s="224"/>
      <c r="B708" s="219"/>
      <c r="C708" s="219"/>
      <c r="D708" s="195" t="s">
        <v>222</v>
      </c>
      <c r="E708" s="197">
        <v>1</v>
      </c>
      <c r="F708" s="198">
        <v>12194</v>
      </c>
      <c r="G708" s="198">
        <v>12194</v>
      </c>
      <c r="H708" s="197">
        <v>0</v>
      </c>
      <c r="I708" s="197">
        <v>0</v>
      </c>
      <c r="J708" s="199">
        <v>12194</v>
      </c>
    </row>
    <row r="709" spans="1:10" x14ac:dyDescent="0.2">
      <c r="A709" s="224"/>
      <c r="B709" s="219"/>
      <c r="C709" s="219"/>
      <c r="D709" s="195" t="s">
        <v>198</v>
      </c>
      <c r="E709" s="197">
        <v>2</v>
      </c>
      <c r="F709" s="198">
        <v>33449</v>
      </c>
      <c r="G709" s="198">
        <v>66898</v>
      </c>
      <c r="H709" s="197">
        <v>0</v>
      </c>
      <c r="I709" s="197">
        <v>0</v>
      </c>
      <c r="J709" s="199">
        <v>66898</v>
      </c>
    </row>
    <row r="710" spans="1:10" x14ac:dyDescent="0.2">
      <c r="A710" s="224"/>
      <c r="B710" s="219"/>
      <c r="C710" s="219"/>
      <c r="D710" s="195" t="s">
        <v>218</v>
      </c>
      <c r="E710" s="197">
        <v>1</v>
      </c>
      <c r="F710" s="198">
        <v>3977</v>
      </c>
      <c r="G710" s="198">
        <v>3977</v>
      </c>
      <c r="H710" s="197">
        <v>0</v>
      </c>
      <c r="I710" s="197">
        <v>0</v>
      </c>
      <c r="J710" s="199">
        <v>3977</v>
      </c>
    </row>
    <row r="711" spans="1:10" x14ac:dyDescent="0.2">
      <c r="A711" s="224"/>
      <c r="B711" s="219"/>
      <c r="C711" s="220"/>
      <c r="D711" s="195" t="s">
        <v>200</v>
      </c>
      <c r="E711" s="197">
        <v>1</v>
      </c>
      <c r="F711" s="198">
        <v>6198</v>
      </c>
      <c r="G711" s="198">
        <v>6198</v>
      </c>
      <c r="H711" s="197">
        <v>0</v>
      </c>
      <c r="I711" s="197">
        <v>0</v>
      </c>
      <c r="J711" s="199">
        <v>6198</v>
      </c>
    </row>
    <row r="712" spans="1:10" x14ac:dyDescent="0.2">
      <c r="A712" s="224"/>
      <c r="B712" s="219"/>
      <c r="C712" s="218" t="s">
        <v>185</v>
      </c>
      <c r="D712" s="195" t="s">
        <v>201</v>
      </c>
      <c r="E712" s="197">
        <v>1</v>
      </c>
      <c r="F712" s="198">
        <v>7059</v>
      </c>
      <c r="G712" s="198">
        <v>7059</v>
      </c>
      <c r="H712" s="198">
        <v>1584</v>
      </c>
      <c r="I712" s="198">
        <v>1584</v>
      </c>
      <c r="J712" s="199">
        <v>5475</v>
      </c>
    </row>
    <row r="713" spans="1:10" x14ac:dyDescent="0.2">
      <c r="A713" s="224"/>
      <c r="B713" s="219"/>
      <c r="C713" s="219"/>
      <c r="D713" s="195" t="s">
        <v>208</v>
      </c>
      <c r="E713" s="197">
        <v>16</v>
      </c>
      <c r="F713" s="198">
        <v>21094</v>
      </c>
      <c r="G713" s="198">
        <v>337504</v>
      </c>
      <c r="H713" s="198">
        <v>1584</v>
      </c>
      <c r="I713" s="198">
        <v>25344</v>
      </c>
      <c r="J713" s="199">
        <v>312160</v>
      </c>
    </row>
    <row r="714" spans="1:10" x14ac:dyDescent="0.2">
      <c r="A714" s="224"/>
      <c r="B714" s="219"/>
      <c r="C714" s="219"/>
      <c r="D714" s="195" t="s">
        <v>204</v>
      </c>
      <c r="E714" s="197">
        <v>1</v>
      </c>
      <c r="F714" s="198">
        <v>35033</v>
      </c>
      <c r="G714" s="198">
        <v>35033</v>
      </c>
      <c r="H714" s="198">
        <v>1584</v>
      </c>
      <c r="I714" s="198">
        <v>1584</v>
      </c>
      <c r="J714" s="199">
        <v>33449</v>
      </c>
    </row>
    <row r="715" spans="1:10" x14ac:dyDescent="0.2">
      <c r="A715" s="224"/>
      <c r="B715" s="219"/>
      <c r="C715" s="220"/>
      <c r="D715" s="195" t="s">
        <v>206</v>
      </c>
      <c r="E715" s="197">
        <v>3</v>
      </c>
      <c r="F715" s="198">
        <v>5561</v>
      </c>
      <c r="G715" s="198">
        <v>16683</v>
      </c>
      <c r="H715" s="198">
        <v>1584</v>
      </c>
      <c r="I715" s="198">
        <v>4752</v>
      </c>
      <c r="J715" s="199">
        <v>11931</v>
      </c>
    </row>
    <row r="716" spans="1:10" x14ac:dyDescent="0.2">
      <c r="A716" s="224"/>
      <c r="B716" s="219"/>
      <c r="C716" s="195" t="s">
        <v>190</v>
      </c>
      <c r="D716" s="195" t="s">
        <v>206</v>
      </c>
      <c r="E716" s="197">
        <v>15</v>
      </c>
      <c r="F716" s="198">
        <v>5289</v>
      </c>
      <c r="G716" s="198">
        <v>79341</v>
      </c>
      <c r="H716" s="198">
        <v>1338</v>
      </c>
      <c r="I716" s="198">
        <v>20070</v>
      </c>
      <c r="J716" s="199">
        <v>59271</v>
      </c>
    </row>
    <row r="717" spans="1:10" x14ac:dyDescent="0.2">
      <c r="A717" s="224"/>
      <c r="B717" s="219"/>
      <c r="C717" s="218" t="s">
        <v>191</v>
      </c>
      <c r="D717" s="195" t="s">
        <v>201</v>
      </c>
      <c r="E717" s="197">
        <v>715</v>
      </c>
      <c r="F717" s="198">
        <v>6429</v>
      </c>
      <c r="G717" s="198">
        <v>4596735</v>
      </c>
      <c r="H717" s="197">
        <v>954</v>
      </c>
      <c r="I717" s="198">
        <v>682110</v>
      </c>
      <c r="J717" s="199">
        <v>3914625</v>
      </c>
    </row>
    <row r="718" spans="1:10" x14ac:dyDescent="0.2">
      <c r="A718" s="224"/>
      <c r="B718" s="219"/>
      <c r="C718" s="219"/>
      <c r="D718" s="195" t="s">
        <v>214</v>
      </c>
      <c r="E718" s="197">
        <v>13</v>
      </c>
      <c r="F718" s="198">
        <v>33634</v>
      </c>
      <c r="G718" s="198">
        <v>437242</v>
      </c>
      <c r="H718" s="197">
        <v>954</v>
      </c>
      <c r="I718" s="198">
        <v>12402</v>
      </c>
      <c r="J718" s="199">
        <v>424840</v>
      </c>
    </row>
    <row r="719" spans="1:10" x14ac:dyDescent="0.2">
      <c r="A719" s="224"/>
      <c r="B719" s="219"/>
      <c r="C719" s="219"/>
      <c r="D719" s="195" t="s">
        <v>208</v>
      </c>
      <c r="E719" s="198">
        <v>2018</v>
      </c>
      <c r="F719" s="198">
        <v>20464</v>
      </c>
      <c r="G719" s="198">
        <v>41296352</v>
      </c>
      <c r="H719" s="197">
        <v>954</v>
      </c>
      <c r="I719" s="198">
        <v>1925172</v>
      </c>
      <c r="J719" s="199">
        <v>39371180</v>
      </c>
    </row>
    <row r="720" spans="1:10" x14ac:dyDescent="0.2">
      <c r="A720" s="224"/>
      <c r="B720" s="219"/>
      <c r="C720" s="219"/>
      <c r="D720" s="195" t="s">
        <v>209</v>
      </c>
      <c r="E720" s="197">
        <v>497</v>
      </c>
      <c r="F720" s="198">
        <v>13148</v>
      </c>
      <c r="G720" s="198">
        <v>6534556</v>
      </c>
      <c r="H720" s="197">
        <v>954</v>
      </c>
      <c r="I720" s="198">
        <v>474138</v>
      </c>
      <c r="J720" s="199">
        <v>6060418</v>
      </c>
    </row>
    <row r="721" spans="1:11" x14ac:dyDescent="0.2">
      <c r="A721" s="224"/>
      <c r="B721" s="219"/>
      <c r="C721" s="219"/>
      <c r="D721" s="195" t="s">
        <v>202</v>
      </c>
      <c r="E721" s="197">
        <v>148</v>
      </c>
      <c r="F721" s="198">
        <v>9246</v>
      </c>
      <c r="G721" s="198">
        <v>1368408</v>
      </c>
      <c r="H721" s="197">
        <v>954</v>
      </c>
      <c r="I721" s="198">
        <v>141192</v>
      </c>
      <c r="J721" s="199">
        <v>1227216</v>
      </c>
    </row>
    <row r="722" spans="1:11" x14ac:dyDescent="0.2">
      <c r="A722" s="224"/>
      <c r="B722" s="219"/>
      <c r="C722" s="219"/>
      <c r="D722" s="195" t="s">
        <v>219</v>
      </c>
      <c r="E722" s="197">
        <v>15</v>
      </c>
      <c r="F722" s="198">
        <v>3881</v>
      </c>
      <c r="G722" s="198">
        <v>58215</v>
      </c>
      <c r="H722" s="197">
        <v>954</v>
      </c>
      <c r="I722" s="198">
        <v>14310</v>
      </c>
      <c r="J722" s="199">
        <v>43905</v>
      </c>
    </row>
    <row r="723" spans="1:11" x14ac:dyDescent="0.2">
      <c r="A723" s="224"/>
      <c r="B723" s="219"/>
      <c r="C723" s="219"/>
      <c r="D723" s="195" t="s">
        <v>204</v>
      </c>
      <c r="E723" s="198">
        <v>1689</v>
      </c>
      <c r="F723" s="198">
        <v>34403</v>
      </c>
      <c r="G723" s="198">
        <v>58106667</v>
      </c>
      <c r="H723" s="197">
        <v>954</v>
      </c>
      <c r="I723" s="198">
        <v>1611306</v>
      </c>
      <c r="J723" s="199">
        <v>56495361</v>
      </c>
    </row>
    <row r="724" spans="1:11" x14ac:dyDescent="0.2">
      <c r="A724" s="224"/>
      <c r="B724" s="219"/>
      <c r="C724" s="219"/>
      <c r="D724" s="195" t="s">
        <v>205</v>
      </c>
      <c r="E724" s="197">
        <v>31</v>
      </c>
      <c r="F724" s="198">
        <v>25819</v>
      </c>
      <c r="G724" s="198">
        <v>800389</v>
      </c>
      <c r="H724" s="197">
        <v>954</v>
      </c>
      <c r="I724" s="198">
        <v>29574</v>
      </c>
      <c r="J724" s="199">
        <v>770815</v>
      </c>
    </row>
    <row r="725" spans="1:11" x14ac:dyDescent="0.2">
      <c r="A725" s="224"/>
      <c r="B725" s="219"/>
      <c r="C725" s="219"/>
      <c r="D725" s="195" t="s">
        <v>206</v>
      </c>
      <c r="E725" s="197">
        <v>462</v>
      </c>
      <c r="F725" s="198">
        <v>4931</v>
      </c>
      <c r="G725" s="198">
        <v>2278122</v>
      </c>
      <c r="H725" s="197">
        <v>954</v>
      </c>
      <c r="I725" s="198">
        <v>440748</v>
      </c>
      <c r="J725" s="199">
        <v>1837374</v>
      </c>
    </row>
    <row r="726" spans="1:11" x14ac:dyDescent="0.2">
      <c r="A726" s="225"/>
      <c r="B726" s="220"/>
      <c r="C726" s="220"/>
      <c r="D726" s="195" t="s">
        <v>207</v>
      </c>
      <c r="E726" s="197">
        <v>325</v>
      </c>
      <c r="F726" s="198">
        <v>7152</v>
      </c>
      <c r="G726" s="198">
        <v>2324400</v>
      </c>
      <c r="H726" s="197">
        <v>954</v>
      </c>
      <c r="I726" s="198">
        <v>310050</v>
      </c>
      <c r="J726" s="199">
        <v>2014350</v>
      </c>
    </row>
    <row r="727" spans="1:11" ht="15.75" customHeight="1" x14ac:dyDescent="0.2">
      <c r="A727" s="223" t="s">
        <v>16</v>
      </c>
      <c r="B727" s="226" t="s">
        <v>110</v>
      </c>
      <c r="C727" s="227"/>
      <c r="D727" s="228"/>
      <c r="E727" s="198">
        <v>6008</v>
      </c>
      <c r="F727" s="198"/>
      <c r="G727" s="198">
        <v>70484943</v>
      </c>
      <c r="H727" s="198"/>
      <c r="I727" s="198">
        <v>10912022</v>
      </c>
      <c r="J727" s="199">
        <v>59572921</v>
      </c>
      <c r="K727" s="196"/>
    </row>
    <row r="728" spans="1:11" x14ac:dyDescent="0.2">
      <c r="A728" s="224"/>
      <c r="B728" s="195" t="s">
        <v>176</v>
      </c>
      <c r="C728" s="195" t="s">
        <v>177</v>
      </c>
      <c r="D728" s="195" t="s">
        <v>178</v>
      </c>
      <c r="E728" s="221">
        <v>15</v>
      </c>
      <c r="F728" s="216">
        <v>6851</v>
      </c>
      <c r="G728" s="216">
        <v>102765</v>
      </c>
      <c r="H728" s="221">
        <v>0</v>
      </c>
      <c r="I728" s="221">
        <v>0</v>
      </c>
      <c r="J728" s="210">
        <v>102765</v>
      </c>
    </row>
    <row r="729" spans="1:11" x14ac:dyDescent="0.2">
      <c r="A729" s="224"/>
      <c r="B729" s="218" t="s">
        <v>179</v>
      </c>
      <c r="C729" s="218" t="s">
        <v>180</v>
      </c>
      <c r="D729" s="195" t="s">
        <v>183</v>
      </c>
      <c r="E729" s="222"/>
      <c r="F729" s="217"/>
      <c r="G729" s="217"/>
      <c r="H729" s="222"/>
      <c r="I729" s="222"/>
      <c r="J729" s="211"/>
    </row>
    <row r="730" spans="1:11" x14ac:dyDescent="0.2">
      <c r="A730" s="224"/>
      <c r="B730" s="219"/>
      <c r="C730" s="220"/>
      <c r="D730" s="195" t="s">
        <v>184</v>
      </c>
      <c r="E730" s="197">
        <v>1</v>
      </c>
      <c r="F730" s="198">
        <v>10344</v>
      </c>
      <c r="G730" s="198">
        <v>10344</v>
      </c>
      <c r="H730" s="197">
        <v>0</v>
      </c>
      <c r="I730" s="197">
        <v>0</v>
      </c>
      <c r="J730" s="199">
        <v>10344</v>
      </c>
    </row>
    <row r="731" spans="1:11" x14ac:dyDescent="0.2">
      <c r="A731" s="224"/>
      <c r="B731" s="219"/>
      <c r="C731" s="195" t="s">
        <v>185</v>
      </c>
      <c r="D731" s="195" t="s">
        <v>188</v>
      </c>
      <c r="E731" s="197">
        <v>9</v>
      </c>
      <c r="F731" s="198">
        <v>8435</v>
      </c>
      <c r="G731" s="198">
        <v>75915</v>
      </c>
      <c r="H731" s="198">
        <v>2770</v>
      </c>
      <c r="I731" s="198">
        <v>24930</v>
      </c>
      <c r="J731" s="199">
        <v>50985</v>
      </c>
    </row>
    <row r="732" spans="1:11" x14ac:dyDescent="0.2">
      <c r="A732" s="224"/>
      <c r="B732" s="219"/>
      <c r="C732" s="218" t="s">
        <v>191</v>
      </c>
      <c r="D732" s="195" t="s">
        <v>186</v>
      </c>
      <c r="E732" s="197">
        <v>72</v>
      </c>
      <c r="F732" s="198">
        <v>27954</v>
      </c>
      <c r="G732" s="198">
        <v>2012688</v>
      </c>
      <c r="H732" s="198">
        <v>2140</v>
      </c>
      <c r="I732" s="198">
        <v>154080</v>
      </c>
      <c r="J732" s="199">
        <v>1858608</v>
      </c>
    </row>
    <row r="733" spans="1:11" x14ac:dyDescent="0.2">
      <c r="A733" s="224"/>
      <c r="B733" s="219"/>
      <c r="C733" s="219"/>
      <c r="D733" s="195" t="s">
        <v>188</v>
      </c>
      <c r="E733" s="198">
        <v>4113</v>
      </c>
      <c r="F733" s="198">
        <v>7805</v>
      </c>
      <c r="G733" s="198">
        <v>32101965</v>
      </c>
      <c r="H733" s="198">
        <v>2140</v>
      </c>
      <c r="I733" s="198">
        <v>8801820</v>
      </c>
      <c r="J733" s="199">
        <v>23300145</v>
      </c>
    </row>
    <row r="734" spans="1:11" x14ac:dyDescent="0.2">
      <c r="A734" s="224"/>
      <c r="B734" s="220"/>
      <c r="C734" s="220"/>
      <c r="D734" s="195" t="s">
        <v>189</v>
      </c>
      <c r="E734" s="197">
        <v>185</v>
      </c>
      <c r="F734" s="198">
        <v>11298</v>
      </c>
      <c r="G734" s="198">
        <v>2090130</v>
      </c>
      <c r="H734" s="198">
        <v>2140</v>
      </c>
      <c r="I734" s="198">
        <v>395900</v>
      </c>
      <c r="J734" s="199">
        <v>1694230</v>
      </c>
    </row>
    <row r="735" spans="1:11" x14ac:dyDescent="0.2">
      <c r="A735" s="224"/>
      <c r="B735" s="218" t="s">
        <v>197</v>
      </c>
      <c r="C735" s="195" t="s">
        <v>180</v>
      </c>
      <c r="D735" s="195" t="s">
        <v>213</v>
      </c>
      <c r="E735" s="197">
        <v>5</v>
      </c>
      <c r="F735" s="198">
        <v>19510</v>
      </c>
      <c r="G735" s="198">
        <v>97550</v>
      </c>
      <c r="H735" s="197">
        <v>0</v>
      </c>
      <c r="I735" s="197">
        <v>0</v>
      </c>
      <c r="J735" s="199">
        <v>97550</v>
      </c>
    </row>
    <row r="736" spans="1:11" ht="15.75" customHeight="1" x14ac:dyDescent="0.2">
      <c r="A736" s="224"/>
      <c r="B736" s="219"/>
      <c r="C736" s="218" t="s">
        <v>185</v>
      </c>
      <c r="D736" s="195" t="s">
        <v>208</v>
      </c>
      <c r="E736" s="197">
        <v>1</v>
      </c>
      <c r="F736" s="198">
        <v>21094</v>
      </c>
      <c r="G736" s="198">
        <v>21094</v>
      </c>
      <c r="H736" s="198">
        <v>1584</v>
      </c>
      <c r="I736" s="198">
        <v>1584</v>
      </c>
      <c r="J736" s="199">
        <v>19510</v>
      </c>
    </row>
    <row r="737" spans="1:11" x14ac:dyDescent="0.2">
      <c r="A737" s="224"/>
      <c r="B737" s="219"/>
      <c r="C737" s="220"/>
      <c r="D737" s="195" t="s">
        <v>204</v>
      </c>
      <c r="E737" s="197">
        <v>1</v>
      </c>
      <c r="F737" s="198">
        <v>35033</v>
      </c>
      <c r="G737" s="198">
        <v>35033</v>
      </c>
      <c r="H737" s="198">
        <v>1584</v>
      </c>
      <c r="I737" s="198">
        <v>1584</v>
      </c>
      <c r="J737" s="199">
        <v>33449</v>
      </c>
    </row>
    <row r="738" spans="1:11" x14ac:dyDescent="0.2">
      <c r="A738" s="224"/>
      <c r="B738" s="219"/>
      <c r="C738" s="218" t="s">
        <v>191</v>
      </c>
      <c r="D738" s="195" t="s">
        <v>214</v>
      </c>
      <c r="E738" s="197">
        <v>41</v>
      </c>
      <c r="F738" s="198">
        <v>33634</v>
      </c>
      <c r="G738" s="198">
        <v>1378994</v>
      </c>
      <c r="H738" s="197">
        <v>954</v>
      </c>
      <c r="I738" s="198">
        <v>39114</v>
      </c>
      <c r="J738" s="199">
        <v>1339880</v>
      </c>
    </row>
    <row r="739" spans="1:11" x14ac:dyDescent="0.2">
      <c r="A739" s="224"/>
      <c r="B739" s="219"/>
      <c r="C739" s="219"/>
      <c r="D739" s="195" t="s">
        <v>208</v>
      </c>
      <c r="E739" s="198">
        <v>1385</v>
      </c>
      <c r="F739" s="198">
        <v>20464</v>
      </c>
      <c r="G739" s="198">
        <v>28342640</v>
      </c>
      <c r="H739" s="197">
        <v>954</v>
      </c>
      <c r="I739" s="198">
        <v>1321290</v>
      </c>
      <c r="J739" s="199">
        <v>27021350</v>
      </c>
    </row>
    <row r="740" spans="1:11" x14ac:dyDescent="0.2">
      <c r="A740" s="224"/>
      <c r="B740" s="219"/>
      <c r="C740" s="219"/>
      <c r="D740" s="195" t="s">
        <v>209</v>
      </c>
      <c r="E740" s="197">
        <v>93</v>
      </c>
      <c r="F740" s="198">
        <v>13148</v>
      </c>
      <c r="G740" s="198">
        <v>1222764</v>
      </c>
      <c r="H740" s="197">
        <v>954</v>
      </c>
      <c r="I740" s="198">
        <v>88722</v>
      </c>
      <c r="J740" s="199">
        <v>1134042</v>
      </c>
    </row>
    <row r="741" spans="1:11" x14ac:dyDescent="0.2">
      <c r="A741" s="225"/>
      <c r="B741" s="220"/>
      <c r="C741" s="220"/>
      <c r="D741" s="195" t="s">
        <v>204</v>
      </c>
      <c r="E741" s="197">
        <v>87</v>
      </c>
      <c r="F741" s="198">
        <v>34403</v>
      </c>
      <c r="G741" s="198">
        <v>2993061</v>
      </c>
      <c r="H741" s="197">
        <v>954</v>
      </c>
      <c r="I741" s="198">
        <v>82998</v>
      </c>
      <c r="J741" s="199">
        <v>2910063</v>
      </c>
    </row>
    <row r="742" spans="1:11" ht="15.75" customHeight="1" x14ac:dyDescent="0.2">
      <c r="A742" s="223" t="s">
        <v>17</v>
      </c>
      <c r="B742" s="226" t="s">
        <v>110</v>
      </c>
      <c r="C742" s="227"/>
      <c r="D742" s="228"/>
      <c r="E742" s="197">
        <v>12</v>
      </c>
      <c r="F742" s="198"/>
      <c r="G742" s="198">
        <v>205521</v>
      </c>
      <c r="H742" s="198"/>
      <c r="I742" s="198">
        <v>22752</v>
      </c>
      <c r="J742" s="199">
        <v>182769</v>
      </c>
      <c r="K742" s="196"/>
    </row>
    <row r="743" spans="1:11" x14ac:dyDescent="0.2">
      <c r="A743" s="224"/>
      <c r="B743" s="195" t="s">
        <v>176</v>
      </c>
      <c r="C743" s="195" t="s">
        <v>177</v>
      </c>
      <c r="D743" s="195" t="s">
        <v>178</v>
      </c>
      <c r="E743" s="221">
        <v>9</v>
      </c>
      <c r="F743" s="216">
        <v>11298</v>
      </c>
      <c r="G743" s="216">
        <v>101682</v>
      </c>
      <c r="H743" s="216">
        <v>2140</v>
      </c>
      <c r="I743" s="216">
        <v>19260</v>
      </c>
      <c r="J743" s="210">
        <v>82422</v>
      </c>
    </row>
    <row r="744" spans="1:11" x14ac:dyDescent="0.2">
      <c r="A744" s="224"/>
      <c r="B744" s="195" t="s">
        <v>179</v>
      </c>
      <c r="C744" s="195" t="s">
        <v>191</v>
      </c>
      <c r="D744" s="195" t="s">
        <v>189</v>
      </c>
      <c r="E744" s="222"/>
      <c r="F744" s="217"/>
      <c r="G744" s="217"/>
      <c r="H744" s="217"/>
      <c r="I744" s="217"/>
      <c r="J744" s="211"/>
    </row>
    <row r="745" spans="1:11" x14ac:dyDescent="0.2">
      <c r="A745" s="224"/>
      <c r="B745" s="218" t="s">
        <v>197</v>
      </c>
      <c r="C745" s="195" t="s">
        <v>185</v>
      </c>
      <c r="D745" s="195" t="s">
        <v>204</v>
      </c>
      <c r="E745" s="197">
        <v>1</v>
      </c>
      <c r="F745" s="198">
        <v>35033</v>
      </c>
      <c r="G745" s="198">
        <v>35033</v>
      </c>
      <c r="H745" s="198">
        <v>1584</v>
      </c>
      <c r="I745" s="198">
        <v>1584</v>
      </c>
      <c r="J745" s="199">
        <v>33449</v>
      </c>
    </row>
    <row r="746" spans="1:11" ht="12" thickBot="1" x14ac:dyDescent="0.25">
      <c r="A746" s="230"/>
      <c r="B746" s="229"/>
      <c r="C746" s="201" t="s">
        <v>191</v>
      </c>
      <c r="D746" s="201" t="s">
        <v>204</v>
      </c>
      <c r="E746" s="202">
        <v>2</v>
      </c>
      <c r="F746" s="203">
        <v>34403</v>
      </c>
      <c r="G746" s="203">
        <v>68806</v>
      </c>
      <c r="H746" s="202">
        <v>954</v>
      </c>
      <c r="I746" s="203">
        <v>1908</v>
      </c>
      <c r="J746" s="204">
        <v>66898</v>
      </c>
    </row>
  </sheetData>
  <mergeCells count="414">
    <mergeCell ref="I743:I744"/>
    <mergeCell ref="J743:J744"/>
    <mergeCell ref="B745:B746"/>
    <mergeCell ref="A742:A746"/>
    <mergeCell ref="B742:D742"/>
    <mergeCell ref="E743:E744"/>
    <mergeCell ref="F743:F744"/>
    <mergeCell ref="G743:G744"/>
    <mergeCell ref="H743:H744"/>
    <mergeCell ref="B735:B741"/>
    <mergeCell ref="C736:C737"/>
    <mergeCell ref="C738:C741"/>
    <mergeCell ref="A727:A741"/>
    <mergeCell ref="B727:D727"/>
    <mergeCell ref="E728:E729"/>
    <mergeCell ref="F728:F729"/>
    <mergeCell ref="G728:G729"/>
    <mergeCell ref="H728:H729"/>
    <mergeCell ref="C693:C694"/>
    <mergeCell ref="C695:C699"/>
    <mergeCell ref="B700:B704"/>
    <mergeCell ref="C701:C704"/>
    <mergeCell ref="I728:I729"/>
    <mergeCell ref="J728:J729"/>
    <mergeCell ref="B729:B734"/>
    <mergeCell ref="C729:C730"/>
    <mergeCell ref="C732:C734"/>
    <mergeCell ref="I687:I688"/>
    <mergeCell ref="J687:J688"/>
    <mergeCell ref="A689:A726"/>
    <mergeCell ref="B689:D689"/>
    <mergeCell ref="E690:E691"/>
    <mergeCell ref="F690:F691"/>
    <mergeCell ref="G690:G691"/>
    <mergeCell ref="H690:H691"/>
    <mergeCell ref="I690:I691"/>
    <mergeCell ref="J690:J691"/>
    <mergeCell ref="A686:A688"/>
    <mergeCell ref="B686:D686"/>
    <mergeCell ref="E687:E688"/>
    <mergeCell ref="F687:F688"/>
    <mergeCell ref="G687:G688"/>
    <mergeCell ref="H687:H688"/>
    <mergeCell ref="B705:B706"/>
    <mergeCell ref="C705:C706"/>
    <mergeCell ref="B707:B726"/>
    <mergeCell ref="C707:C711"/>
    <mergeCell ref="C712:C715"/>
    <mergeCell ref="C717:C726"/>
    <mergeCell ref="B691:B699"/>
    <mergeCell ref="C691:C692"/>
    <mergeCell ref="I669:I670"/>
    <mergeCell ref="J669:J670"/>
    <mergeCell ref="B670:B675"/>
    <mergeCell ref="C670:C671"/>
    <mergeCell ref="C673:C675"/>
    <mergeCell ref="B676:B685"/>
    <mergeCell ref="C676:C677"/>
    <mergeCell ref="C680:C685"/>
    <mergeCell ref="A668:A685"/>
    <mergeCell ref="B668:D668"/>
    <mergeCell ref="E669:E670"/>
    <mergeCell ref="F669:F670"/>
    <mergeCell ref="G669:G670"/>
    <mergeCell ref="H669:H670"/>
    <mergeCell ref="I621:I622"/>
    <mergeCell ref="J621:J622"/>
    <mergeCell ref="B622:B636"/>
    <mergeCell ref="C622:C626"/>
    <mergeCell ref="C627:C631"/>
    <mergeCell ref="C632:C636"/>
    <mergeCell ref="A620:A667"/>
    <mergeCell ref="B620:D620"/>
    <mergeCell ref="E621:E622"/>
    <mergeCell ref="F621:F622"/>
    <mergeCell ref="G621:G622"/>
    <mergeCell ref="H621:H622"/>
    <mergeCell ref="B637:B667"/>
    <mergeCell ref="C637:C645"/>
    <mergeCell ref="C646:C655"/>
    <mergeCell ref="C656:C667"/>
    <mergeCell ref="A583:A619"/>
    <mergeCell ref="B583:D583"/>
    <mergeCell ref="E584:E585"/>
    <mergeCell ref="F584:F585"/>
    <mergeCell ref="G584:G585"/>
    <mergeCell ref="H584:H585"/>
    <mergeCell ref="B598:B619"/>
    <mergeCell ref="C598:C602"/>
    <mergeCell ref="C603:C607"/>
    <mergeCell ref="C609:C619"/>
    <mergeCell ref="E524:E525"/>
    <mergeCell ref="I584:I585"/>
    <mergeCell ref="J584:J585"/>
    <mergeCell ref="B585:B597"/>
    <mergeCell ref="C585:C589"/>
    <mergeCell ref="C590:C591"/>
    <mergeCell ref="C593:C597"/>
    <mergeCell ref="H524:H525"/>
    <mergeCell ref="I524:I525"/>
    <mergeCell ref="J524:J525"/>
    <mergeCell ref="F524:F525"/>
    <mergeCell ref="G524:G525"/>
    <mergeCell ref="C539:C544"/>
    <mergeCell ref="B545:B546"/>
    <mergeCell ref="C545:C546"/>
    <mergeCell ref="A523:A582"/>
    <mergeCell ref="B523:D523"/>
    <mergeCell ref="B525:B544"/>
    <mergeCell ref="C525:C528"/>
    <mergeCell ref="C529:C532"/>
    <mergeCell ref="C533:C538"/>
    <mergeCell ref="B547:B582"/>
    <mergeCell ref="C547:C556"/>
    <mergeCell ref="C557:C565"/>
    <mergeCell ref="C566:C569"/>
    <mergeCell ref="C570:C582"/>
    <mergeCell ref="I479:I480"/>
    <mergeCell ref="J479:J480"/>
    <mergeCell ref="B480:B494"/>
    <mergeCell ref="C480:C483"/>
    <mergeCell ref="C484:C488"/>
    <mergeCell ref="C489:C494"/>
    <mergeCell ref="A478:A522"/>
    <mergeCell ref="B478:D478"/>
    <mergeCell ref="E479:E480"/>
    <mergeCell ref="F479:F480"/>
    <mergeCell ref="G479:G480"/>
    <mergeCell ref="H479:H480"/>
    <mergeCell ref="B495:B497"/>
    <mergeCell ref="C496:C497"/>
    <mergeCell ref="B498:B499"/>
    <mergeCell ref="C498:C499"/>
    <mergeCell ref="B500:B522"/>
    <mergeCell ref="C500:C505"/>
    <mergeCell ref="C506:C510"/>
    <mergeCell ref="C511:C522"/>
    <mergeCell ref="I459:I460"/>
    <mergeCell ref="J459:J460"/>
    <mergeCell ref="B460:B464"/>
    <mergeCell ref="C462:C464"/>
    <mergeCell ref="B465:B477"/>
    <mergeCell ref="C465:C467"/>
    <mergeCell ref="C468:C470"/>
    <mergeCell ref="C472:C477"/>
    <mergeCell ref="A458:A477"/>
    <mergeCell ref="B458:D458"/>
    <mergeCell ref="E459:E460"/>
    <mergeCell ref="F459:F460"/>
    <mergeCell ref="G459:G460"/>
    <mergeCell ref="H459:H460"/>
    <mergeCell ref="B449:B457"/>
    <mergeCell ref="C449:C450"/>
    <mergeCell ref="C451:C452"/>
    <mergeCell ref="C453:C457"/>
    <mergeCell ref="A442:A457"/>
    <mergeCell ref="B442:D442"/>
    <mergeCell ref="E443:E444"/>
    <mergeCell ref="F443:F444"/>
    <mergeCell ref="G443:G444"/>
    <mergeCell ref="J415:J416"/>
    <mergeCell ref="B416:B427"/>
    <mergeCell ref="C416:C419"/>
    <mergeCell ref="C420:C421"/>
    <mergeCell ref="C423:C427"/>
    <mergeCell ref="C399:C402"/>
    <mergeCell ref="C404:C413"/>
    <mergeCell ref="I443:I444"/>
    <mergeCell ref="J443:J444"/>
    <mergeCell ref="B444:B448"/>
    <mergeCell ref="C446:C448"/>
    <mergeCell ref="H443:H444"/>
    <mergeCell ref="A414:A441"/>
    <mergeCell ref="B414:D414"/>
    <mergeCell ref="E415:E416"/>
    <mergeCell ref="F415:F416"/>
    <mergeCell ref="B428:B441"/>
    <mergeCell ref="C428:C429"/>
    <mergeCell ref="C430:C431"/>
    <mergeCell ref="C432:C441"/>
    <mergeCell ref="I380:I381"/>
    <mergeCell ref="G415:G416"/>
    <mergeCell ref="H415:H416"/>
    <mergeCell ref="I415:I416"/>
    <mergeCell ref="A379:A413"/>
    <mergeCell ref="B379:D379"/>
    <mergeCell ref="E380:E381"/>
    <mergeCell ref="F380:F381"/>
    <mergeCell ref="G380:G381"/>
    <mergeCell ref="H380:H381"/>
    <mergeCell ref="B393:B394"/>
    <mergeCell ref="C393:C394"/>
    <mergeCell ref="B395:B413"/>
    <mergeCell ref="C395:C398"/>
    <mergeCell ref="I323:I324"/>
    <mergeCell ref="J323:J324"/>
    <mergeCell ref="B324:B340"/>
    <mergeCell ref="C324:C328"/>
    <mergeCell ref="C329:C330"/>
    <mergeCell ref="C331:C334"/>
    <mergeCell ref="C335:C340"/>
    <mergeCell ref="J380:J381"/>
    <mergeCell ref="B381:B392"/>
    <mergeCell ref="C381:C385"/>
    <mergeCell ref="C386:C387"/>
    <mergeCell ref="C388:C392"/>
    <mergeCell ref="A322:A378"/>
    <mergeCell ref="B322:D322"/>
    <mergeCell ref="E323:E324"/>
    <mergeCell ref="F323:F324"/>
    <mergeCell ref="G323:G324"/>
    <mergeCell ref="H323:H324"/>
    <mergeCell ref="B341:B346"/>
    <mergeCell ref="C341:C342"/>
    <mergeCell ref="C343:C346"/>
    <mergeCell ref="B347:B348"/>
    <mergeCell ref="C347:C348"/>
    <mergeCell ref="B349:B378"/>
    <mergeCell ref="C349:C353"/>
    <mergeCell ref="C354:C360"/>
    <mergeCell ref="C361:C365"/>
    <mergeCell ref="C366:C378"/>
    <mergeCell ref="B316:B321"/>
    <mergeCell ref="C317:C318"/>
    <mergeCell ref="C319:C321"/>
    <mergeCell ref="A305:A321"/>
    <mergeCell ref="B305:D305"/>
    <mergeCell ref="E306:E307"/>
    <mergeCell ref="F306:F307"/>
    <mergeCell ref="G306:G307"/>
    <mergeCell ref="H306:H307"/>
    <mergeCell ref="J272:J273"/>
    <mergeCell ref="B273:B285"/>
    <mergeCell ref="C273:C276"/>
    <mergeCell ref="C277:C279"/>
    <mergeCell ref="C281:C285"/>
    <mergeCell ref="C252:C258"/>
    <mergeCell ref="C260:C270"/>
    <mergeCell ref="I306:I307"/>
    <mergeCell ref="J306:J307"/>
    <mergeCell ref="B307:B315"/>
    <mergeCell ref="C307:C309"/>
    <mergeCell ref="C311:C315"/>
    <mergeCell ref="A271:A304"/>
    <mergeCell ref="B271:D271"/>
    <mergeCell ref="E272:E273"/>
    <mergeCell ref="F272:F273"/>
    <mergeCell ref="B288:B304"/>
    <mergeCell ref="C288:C292"/>
    <mergeCell ref="C293:C294"/>
    <mergeCell ref="C296:C304"/>
    <mergeCell ref="I224:I225"/>
    <mergeCell ref="G272:G273"/>
    <mergeCell ref="H272:H273"/>
    <mergeCell ref="I272:I273"/>
    <mergeCell ref="J224:J225"/>
    <mergeCell ref="B225:B242"/>
    <mergeCell ref="C225:C230"/>
    <mergeCell ref="C231:C235"/>
    <mergeCell ref="C237:C242"/>
    <mergeCell ref="A223:A270"/>
    <mergeCell ref="B223:D223"/>
    <mergeCell ref="E224:E225"/>
    <mergeCell ref="F224:F225"/>
    <mergeCell ref="G224:G225"/>
    <mergeCell ref="H224:H225"/>
    <mergeCell ref="B243:B246"/>
    <mergeCell ref="C244:C246"/>
    <mergeCell ref="B247:B270"/>
    <mergeCell ref="C247:C251"/>
    <mergeCell ref="H199:H200"/>
    <mergeCell ref="I199:I200"/>
    <mergeCell ref="J199:J200"/>
    <mergeCell ref="B200:B211"/>
    <mergeCell ref="C200:C203"/>
    <mergeCell ref="C204:C206"/>
    <mergeCell ref="C207:C211"/>
    <mergeCell ref="C177:C184"/>
    <mergeCell ref="C186:C197"/>
    <mergeCell ref="A198:A222"/>
    <mergeCell ref="B198:D198"/>
    <mergeCell ref="E199:E200"/>
    <mergeCell ref="F199:F200"/>
    <mergeCell ref="B213:B222"/>
    <mergeCell ref="C214:C216"/>
    <mergeCell ref="C218:C222"/>
    <mergeCell ref="I155:I156"/>
    <mergeCell ref="J155:J156"/>
    <mergeCell ref="B156:B171"/>
    <mergeCell ref="C156:C160"/>
    <mergeCell ref="C161:C165"/>
    <mergeCell ref="C166:C171"/>
    <mergeCell ref="A154:A197"/>
    <mergeCell ref="B154:D154"/>
    <mergeCell ref="E155:E156"/>
    <mergeCell ref="F155:F156"/>
    <mergeCell ref="G155:G156"/>
    <mergeCell ref="H155:H156"/>
    <mergeCell ref="B172:B173"/>
    <mergeCell ref="C172:C173"/>
    <mergeCell ref="B174:B197"/>
    <mergeCell ref="C174:C176"/>
    <mergeCell ref="G199:G200"/>
    <mergeCell ref="I128:I129"/>
    <mergeCell ref="J128:J129"/>
    <mergeCell ref="B129:B134"/>
    <mergeCell ref="C130:C131"/>
    <mergeCell ref="C132:C134"/>
    <mergeCell ref="B135:B140"/>
    <mergeCell ref="C136:C140"/>
    <mergeCell ref="A127:A153"/>
    <mergeCell ref="B127:D127"/>
    <mergeCell ref="E128:E129"/>
    <mergeCell ref="F128:F129"/>
    <mergeCell ref="G128:G129"/>
    <mergeCell ref="H128:H129"/>
    <mergeCell ref="B141:B153"/>
    <mergeCell ref="C141:C143"/>
    <mergeCell ref="C144:C147"/>
    <mergeCell ref="C148:C153"/>
    <mergeCell ref="I102:I103"/>
    <mergeCell ref="J102:J103"/>
    <mergeCell ref="B103:B108"/>
    <mergeCell ref="C106:C108"/>
    <mergeCell ref="B109:B126"/>
    <mergeCell ref="C109:C111"/>
    <mergeCell ref="C112:C117"/>
    <mergeCell ref="C118:C119"/>
    <mergeCell ref="C120:C126"/>
    <mergeCell ref="I90:I91"/>
    <mergeCell ref="J90:J91"/>
    <mergeCell ref="B91:B94"/>
    <mergeCell ref="C93:C94"/>
    <mergeCell ref="B95:B100"/>
    <mergeCell ref="C97:C100"/>
    <mergeCell ref="A89:A100"/>
    <mergeCell ref="B89:D89"/>
    <mergeCell ref="E90:E91"/>
    <mergeCell ref="F90:F91"/>
    <mergeCell ref="G90:G91"/>
    <mergeCell ref="H90:H91"/>
    <mergeCell ref="B87:B88"/>
    <mergeCell ref="C87:C88"/>
    <mergeCell ref="A82:A88"/>
    <mergeCell ref="B82:D82"/>
    <mergeCell ref="E83:E84"/>
    <mergeCell ref="F83:F84"/>
    <mergeCell ref="G83:G84"/>
    <mergeCell ref="H83:H84"/>
    <mergeCell ref="A101:A126"/>
    <mergeCell ref="B101:D101"/>
    <mergeCell ref="E102:E103"/>
    <mergeCell ref="F102:F103"/>
    <mergeCell ref="G102:G103"/>
    <mergeCell ref="H102:H103"/>
    <mergeCell ref="H68:H69"/>
    <mergeCell ref="I68:I69"/>
    <mergeCell ref="J68:J69"/>
    <mergeCell ref="B69:B70"/>
    <mergeCell ref="C69:C70"/>
    <mergeCell ref="B59:B66"/>
    <mergeCell ref="C59:C62"/>
    <mergeCell ref="C63:C66"/>
    <mergeCell ref="I83:I84"/>
    <mergeCell ref="J83:J84"/>
    <mergeCell ref="B84:B86"/>
    <mergeCell ref="C85:C86"/>
    <mergeCell ref="A67:A81"/>
    <mergeCell ref="B67:D67"/>
    <mergeCell ref="E68:E69"/>
    <mergeCell ref="B72:B81"/>
    <mergeCell ref="C73:C75"/>
    <mergeCell ref="C77:C81"/>
    <mergeCell ref="E52:E53"/>
    <mergeCell ref="F52:F53"/>
    <mergeCell ref="G52:G53"/>
    <mergeCell ref="F68:F69"/>
    <mergeCell ref="G68:G69"/>
    <mergeCell ref="H52:H53"/>
    <mergeCell ref="I52:I53"/>
    <mergeCell ref="J52:J53"/>
    <mergeCell ref="B26:B50"/>
    <mergeCell ref="C26:C28"/>
    <mergeCell ref="C29:C35"/>
    <mergeCell ref="C36:C40"/>
    <mergeCell ref="C41:C50"/>
    <mergeCell ref="A51:A66"/>
    <mergeCell ref="B51:D51"/>
    <mergeCell ref="B53:B58"/>
    <mergeCell ref="C53:C54"/>
    <mergeCell ref="C56:C58"/>
    <mergeCell ref="A5:A50"/>
    <mergeCell ref="B24:B25"/>
    <mergeCell ref="C24:C25"/>
    <mergeCell ref="I4:I5"/>
    <mergeCell ref="J4:J5"/>
    <mergeCell ref="B5:D5"/>
    <mergeCell ref="E6:E7"/>
    <mergeCell ref="F6:F7"/>
    <mergeCell ref="G6:G7"/>
    <mergeCell ref="H6:H7"/>
    <mergeCell ref="I6:I7"/>
    <mergeCell ref="J6:J7"/>
    <mergeCell ref="A1:H1"/>
    <mergeCell ref="A3:D3"/>
    <mergeCell ref="E4:E5"/>
    <mergeCell ref="F4:F5"/>
    <mergeCell ref="G4:G5"/>
    <mergeCell ref="H4:H5"/>
    <mergeCell ref="B7:B23"/>
    <mergeCell ref="C7:C10"/>
    <mergeCell ref="C11:C14"/>
    <mergeCell ref="C15:C17"/>
    <mergeCell ref="C18:C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3"/>
  <sheetViews>
    <sheetView workbookViewId="0">
      <selection sqref="A1:H1"/>
    </sheetView>
  </sheetViews>
  <sheetFormatPr defaultRowHeight="11.25" x14ac:dyDescent="0.2"/>
  <cols>
    <col min="1" max="1" width="38.140625" style="191" customWidth="1"/>
    <col min="2" max="2" width="13.7109375" style="191" customWidth="1"/>
    <col min="3" max="3" width="31.140625" style="191" customWidth="1"/>
    <col min="4" max="4" width="11.5703125" style="191" customWidth="1"/>
    <col min="5" max="10" width="12.7109375" style="190" customWidth="1"/>
    <col min="11" max="12" width="10.42578125" style="190" customWidth="1"/>
    <col min="13" max="16384" width="9.140625" style="190"/>
  </cols>
  <sheetData>
    <row r="1" spans="1:12" x14ac:dyDescent="0.2">
      <c r="A1" s="212" t="s">
        <v>232</v>
      </c>
      <c r="B1" s="212"/>
      <c r="C1" s="212"/>
      <c r="D1" s="212"/>
      <c r="E1" s="212"/>
      <c r="F1" s="212"/>
      <c r="G1" s="212"/>
      <c r="H1" s="212"/>
    </row>
    <row r="2" spans="1:12" ht="12" thickBot="1" x14ac:dyDescent="0.25"/>
    <row r="3" spans="1:12" ht="22.5" x14ac:dyDescent="0.2">
      <c r="A3" s="213"/>
      <c r="B3" s="214"/>
      <c r="C3" s="214"/>
      <c r="D3" s="215"/>
      <c r="E3" s="192" t="s">
        <v>169</v>
      </c>
      <c r="F3" s="192" t="s">
        <v>170</v>
      </c>
      <c r="G3" s="192" t="s">
        <v>171</v>
      </c>
      <c r="H3" s="192" t="s">
        <v>172</v>
      </c>
      <c r="I3" s="192" t="s">
        <v>173</v>
      </c>
      <c r="J3" s="193" t="s">
        <v>174</v>
      </c>
    </row>
    <row r="4" spans="1:12" x14ac:dyDescent="0.2">
      <c r="A4" s="194" t="s">
        <v>175</v>
      </c>
      <c r="B4" s="195"/>
      <c r="C4" s="195"/>
      <c r="D4" s="195"/>
      <c r="E4" s="216">
        <v>53850</v>
      </c>
      <c r="F4" s="216"/>
      <c r="G4" s="216">
        <v>775690129</v>
      </c>
      <c r="H4" s="216"/>
      <c r="I4" s="216">
        <v>88052007</v>
      </c>
      <c r="J4" s="210">
        <v>687638122</v>
      </c>
    </row>
    <row r="5" spans="1:12" ht="15.75" customHeight="1" x14ac:dyDescent="0.2">
      <c r="A5" s="223" t="s">
        <v>1</v>
      </c>
      <c r="B5" s="226" t="s">
        <v>110</v>
      </c>
      <c r="C5" s="227"/>
      <c r="D5" s="228"/>
      <c r="E5" s="217"/>
      <c r="F5" s="217"/>
      <c r="G5" s="217"/>
      <c r="H5" s="217"/>
      <c r="I5" s="217"/>
      <c r="J5" s="211"/>
      <c r="K5" s="205"/>
      <c r="L5" s="205"/>
    </row>
    <row r="6" spans="1:12" x14ac:dyDescent="0.2">
      <c r="A6" s="224"/>
      <c r="B6" s="195" t="s">
        <v>176</v>
      </c>
      <c r="C6" s="195" t="s">
        <v>177</v>
      </c>
      <c r="D6" s="195" t="s">
        <v>178</v>
      </c>
      <c r="E6" s="221">
        <v>3</v>
      </c>
      <c r="F6" s="216">
        <v>30130</v>
      </c>
      <c r="G6" s="216">
        <v>90390</v>
      </c>
      <c r="H6" s="221">
        <v>0</v>
      </c>
      <c r="I6" s="221">
        <v>0</v>
      </c>
      <c r="J6" s="210">
        <v>90390</v>
      </c>
    </row>
    <row r="7" spans="1:12" x14ac:dyDescent="0.2">
      <c r="A7" s="224"/>
      <c r="B7" s="218" t="s">
        <v>179</v>
      </c>
      <c r="C7" s="218" t="s">
        <v>180</v>
      </c>
      <c r="D7" s="195" t="s">
        <v>181</v>
      </c>
      <c r="E7" s="222"/>
      <c r="F7" s="217"/>
      <c r="G7" s="217"/>
      <c r="H7" s="222"/>
      <c r="I7" s="222"/>
      <c r="J7" s="211"/>
    </row>
    <row r="8" spans="1:12" x14ac:dyDescent="0.2">
      <c r="A8" s="224"/>
      <c r="B8" s="219"/>
      <c r="C8" s="219"/>
      <c r="D8" s="195" t="s">
        <v>220</v>
      </c>
      <c r="E8" s="197">
        <v>1</v>
      </c>
      <c r="F8" s="198">
        <v>27000</v>
      </c>
      <c r="G8" s="198">
        <v>27000</v>
      </c>
      <c r="H8" s="197">
        <v>0</v>
      </c>
      <c r="I8" s="197">
        <v>0</v>
      </c>
      <c r="J8" s="199">
        <v>27000</v>
      </c>
    </row>
    <row r="9" spans="1:12" x14ac:dyDescent="0.2">
      <c r="A9" s="224"/>
      <c r="B9" s="219"/>
      <c r="C9" s="219"/>
      <c r="D9" s="195" t="s">
        <v>182</v>
      </c>
      <c r="E9" s="197">
        <v>20</v>
      </c>
      <c r="F9" s="198">
        <v>14344</v>
      </c>
      <c r="G9" s="198">
        <v>286880</v>
      </c>
      <c r="H9" s="197">
        <v>0</v>
      </c>
      <c r="I9" s="197">
        <v>0</v>
      </c>
      <c r="J9" s="199">
        <v>286880</v>
      </c>
    </row>
    <row r="10" spans="1:12" x14ac:dyDescent="0.2">
      <c r="A10" s="224"/>
      <c r="B10" s="219"/>
      <c r="C10" s="219"/>
      <c r="D10" s="195" t="s">
        <v>183</v>
      </c>
      <c r="E10" s="197">
        <v>641</v>
      </c>
      <c r="F10" s="198">
        <v>6851</v>
      </c>
      <c r="G10" s="198">
        <v>4391491</v>
      </c>
      <c r="H10" s="197">
        <v>0</v>
      </c>
      <c r="I10" s="197">
        <v>0</v>
      </c>
      <c r="J10" s="199">
        <v>4391491</v>
      </c>
    </row>
    <row r="11" spans="1:12" x14ac:dyDescent="0.2">
      <c r="A11" s="224"/>
      <c r="B11" s="219"/>
      <c r="C11" s="220"/>
      <c r="D11" s="195" t="s">
        <v>184</v>
      </c>
      <c r="E11" s="197">
        <v>3</v>
      </c>
      <c r="F11" s="198">
        <v>10344</v>
      </c>
      <c r="G11" s="198">
        <v>31032</v>
      </c>
      <c r="H11" s="197">
        <v>0</v>
      </c>
      <c r="I11" s="197">
        <v>0</v>
      </c>
      <c r="J11" s="199">
        <v>31032</v>
      </c>
    </row>
    <row r="12" spans="1:12" x14ac:dyDescent="0.2">
      <c r="A12" s="224"/>
      <c r="B12" s="219"/>
      <c r="C12" s="218" t="s">
        <v>185</v>
      </c>
      <c r="D12" s="195" t="s">
        <v>187</v>
      </c>
      <c r="E12" s="197">
        <v>9</v>
      </c>
      <c r="F12" s="198">
        <v>15928</v>
      </c>
      <c r="G12" s="198">
        <v>143352</v>
      </c>
      <c r="H12" s="198">
        <v>2770</v>
      </c>
      <c r="I12" s="198">
        <v>24930</v>
      </c>
      <c r="J12" s="199">
        <v>118422</v>
      </c>
    </row>
    <row r="13" spans="1:12" x14ac:dyDescent="0.2">
      <c r="A13" s="224"/>
      <c r="B13" s="219"/>
      <c r="C13" s="219"/>
      <c r="D13" s="195" t="s">
        <v>188</v>
      </c>
      <c r="E13" s="197">
        <v>68</v>
      </c>
      <c r="F13" s="198">
        <v>8435</v>
      </c>
      <c r="G13" s="198">
        <v>573580</v>
      </c>
      <c r="H13" s="198">
        <v>2770</v>
      </c>
      <c r="I13" s="198">
        <v>188360</v>
      </c>
      <c r="J13" s="199">
        <v>385220</v>
      </c>
    </row>
    <row r="14" spans="1:12" x14ac:dyDescent="0.2">
      <c r="A14" s="224"/>
      <c r="B14" s="219"/>
      <c r="C14" s="220"/>
      <c r="D14" s="195" t="s">
        <v>189</v>
      </c>
      <c r="E14" s="197">
        <v>2</v>
      </c>
      <c r="F14" s="198">
        <v>11928</v>
      </c>
      <c r="G14" s="198">
        <v>23856</v>
      </c>
      <c r="H14" s="198">
        <v>2770</v>
      </c>
      <c r="I14" s="198">
        <v>5540</v>
      </c>
      <c r="J14" s="199">
        <v>18316</v>
      </c>
    </row>
    <row r="15" spans="1:12" x14ac:dyDescent="0.2">
      <c r="A15" s="224"/>
      <c r="B15" s="219"/>
      <c r="C15" s="218" t="s">
        <v>190</v>
      </c>
      <c r="D15" s="195" t="s">
        <v>188</v>
      </c>
      <c r="E15" s="197">
        <v>987</v>
      </c>
      <c r="F15" s="198">
        <v>8130</v>
      </c>
      <c r="G15" s="198">
        <v>8024175</v>
      </c>
      <c r="H15" s="198">
        <v>2524</v>
      </c>
      <c r="I15" s="198">
        <v>2491188</v>
      </c>
      <c r="J15" s="199">
        <v>5532987</v>
      </c>
    </row>
    <row r="16" spans="1:12" x14ac:dyDescent="0.2">
      <c r="A16" s="224"/>
      <c r="B16" s="219"/>
      <c r="C16" s="220"/>
      <c r="D16" s="195" t="s">
        <v>189</v>
      </c>
      <c r="E16" s="197">
        <v>29</v>
      </c>
      <c r="F16" s="198">
        <v>11682</v>
      </c>
      <c r="G16" s="198">
        <v>338778</v>
      </c>
      <c r="H16" s="198">
        <v>2524</v>
      </c>
      <c r="I16" s="198">
        <v>73196</v>
      </c>
      <c r="J16" s="199">
        <v>265582</v>
      </c>
    </row>
    <row r="17" spans="1:10" x14ac:dyDescent="0.2">
      <c r="A17" s="224"/>
      <c r="B17" s="219"/>
      <c r="C17" s="218" t="s">
        <v>191</v>
      </c>
      <c r="D17" s="195" t="s">
        <v>186</v>
      </c>
      <c r="E17" s="198">
        <v>1713</v>
      </c>
      <c r="F17" s="198">
        <v>27954</v>
      </c>
      <c r="G17" s="198">
        <v>47885202</v>
      </c>
      <c r="H17" s="198">
        <v>2140</v>
      </c>
      <c r="I17" s="198">
        <v>3665820</v>
      </c>
      <c r="J17" s="199">
        <v>44219382</v>
      </c>
    </row>
    <row r="18" spans="1:10" x14ac:dyDescent="0.2">
      <c r="A18" s="224"/>
      <c r="B18" s="219"/>
      <c r="C18" s="219"/>
      <c r="D18" s="195" t="s">
        <v>187</v>
      </c>
      <c r="E18" s="198">
        <v>7681</v>
      </c>
      <c r="F18" s="198">
        <v>15298</v>
      </c>
      <c r="G18" s="198">
        <v>117503938</v>
      </c>
      <c r="H18" s="198">
        <v>2140</v>
      </c>
      <c r="I18" s="198">
        <v>16437340</v>
      </c>
      <c r="J18" s="199">
        <v>101066598</v>
      </c>
    </row>
    <row r="19" spans="1:10" x14ac:dyDescent="0.2">
      <c r="A19" s="224"/>
      <c r="B19" s="219"/>
      <c r="C19" s="219"/>
      <c r="D19" s="195" t="s">
        <v>193</v>
      </c>
      <c r="E19" s="197">
        <v>143</v>
      </c>
      <c r="F19" s="198">
        <v>20416</v>
      </c>
      <c r="G19" s="198">
        <v>2919488</v>
      </c>
      <c r="H19" s="198">
        <v>2140</v>
      </c>
      <c r="I19" s="198">
        <v>306020</v>
      </c>
      <c r="J19" s="199">
        <v>2613468</v>
      </c>
    </row>
    <row r="20" spans="1:10" x14ac:dyDescent="0.2">
      <c r="A20" s="224"/>
      <c r="B20" s="219"/>
      <c r="C20" s="219"/>
      <c r="D20" s="195" t="s">
        <v>188</v>
      </c>
      <c r="E20" s="198">
        <v>14067</v>
      </c>
      <c r="F20" s="198">
        <v>7805</v>
      </c>
      <c r="G20" s="198">
        <v>109792935</v>
      </c>
      <c r="H20" s="198">
        <v>2140</v>
      </c>
      <c r="I20" s="198">
        <v>30103380</v>
      </c>
      <c r="J20" s="199">
        <v>79689555</v>
      </c>
    </row>
    <row r="21" spans="1:10" x14ac:dyDescent="0.2">
      <c r="A21" s="224"/>
      <c r="B21" s="220"/>
      <c r="C21" s="220"/>
      <c r="D21" s="195" t="s">
        <v>189</v>
      </c>
      <c r="E21" s="198">
        <v>4947</v>
      </c>
      <c r="F21" s="198">
        <v>11298</v>
      </c>
      <c r="G21" s="198">
        <v>55891206</v>
      </c>
      <c r="H21" s="198">
        <v>2140</v>
      </c>
      <c r="I21" s="198">
        <v>10586580</v>
      </c>
      <c r="J21" s="199">
        <v>45304626</v>
      </c>
    </row>
    <row r="22" spans="1:10" x14ac:dyDescent="0.2">
      <c r="A22" s="224"/>
      <c r="B22" s="218" t="s">
        <v>194</v>
      </c>
      <c r="C22" s="218"/>
      <c r="D22" s="195" t="s">
        <v>195</v>
      </c>
      <c r="E22" s="197">
        <v>127</v>
      </c>
      <c r="F22" s="198">
        <v>21290</v>
      </c>
      <c r="G22" s="198">
        <v>2703830</v>
      </c>
      <c r="H22" s="198">
        <v>3465</v>
      </c>
      <c r="I22" s="198">
        <v>440055</v>
      </c>
      <c r="J22" s="199">
        <v>2263775</v>
      </c>
    </row>
    <row r="23" spans="1:10" x14ac:dyDescent="0.2">
      <c r="A23" s="224"/>
      <c r="B23" s="220"/>
      <c r="C23" s="220"/>
      <c r="D23" s="195" t="s">
        <v>196</v>
      </c>
      <c r="E23" s="197">
        <v>512</v>
      </c>
      <c r="F23" s="198">
        <v>18337</v>
      </c>
      <c r="G23" s="198">
        <v>9388544</v>
      </c>
      <c r="H23" s="198">
        <v>3465</v>
      </c>
      <c r="I23" s="198">
        <v>1774080</v>
      </c>
      <c r="J23" s="199">
        <v>7614464</v>
      </c>
    </row>
    <row r="24" spans="1:10" x14ac:dyDescent="0.2">
      <c r="A24" s="224"/>
      <c r="B24" s="218" t="s">
        <v>197</v>
      </c>
      <c r="C24" s="218" t="s">
        <v>180</v>
      </c>
      <c r="D24" s="195" t="s">
        <v>213</v>
      </c>
      <c r="E24" s="197">
        <v>6</v>
      </c>
      <c r="F24" s="198">
        <v>19510</v>
      </c>
      <c r="G24" s="198">
        <v>117060</v>
      </c>
      <c r="H24" s="197">
        <v>0</v>
      </c>
      <c r="I24" s="197">
        <v>0</v>
      </c>
      <c r="J24" s="199">
        <v>117060</v>
      </c>
    </row>
    <row r="25" spans="1:10" x14ac:dyDescent="0.2">
      <c r="A25" s="224"/>
      <c r="B25" s="219"/>
      <c r="C25" s="219"/>
      <c r="D25" s="195" t="s">
        <v>212</v>
      </c>
      <c r="E25" s="197">
        <v>2</v>
      </c>
      <c r="F25" s="198">
        <v>8292</v>
      </c>
      <c r="G25" s="198">
        <v>16584</v>
      </c>
      <c r="H25" s="197">
        <v>0</v>
      </c>
      <c r="I25" s="197">
        <v>0</v>
      </c>
      <c r="J25" s="199">
        <v>16584</v>
      </c>
    </row>
    <row r="26" spans="1:10" x14ac:dyDescent="0.2">
      <c r="A26" s="224"/>
      <c r="B26" s="219"/>
      <c r="C26" s="219"/>
      <c r="D26" s="195" t="s">
        <v>229</v>
      </c>
      <c r="E26" s="197">
        <v>1</v>
      </c>
      <c r="F26" s="198">
        <v>1464</v>
      </c>
      <c r="G26" s="198">
        <v>1464</v>
      </c>
      <c r="H26" s="197">
        <v>0</v>
      </c>
      <c r="I26" s="197">
        <v>0</v>
      </c>
      <c r="J26" s="199">
        <v>1464</v>
      </c>
    </row>
    <row r="27" spans="1:10" x14ac:dyDescent="0.2">
      <c r="A27" s="224"/>
      <c r="B27" s="219"/>
      <c r="C27" s="219"/>
      <c r="D27" s="195" t="s">
        <v>198</v>
      </c>
      <c r="E27" s="197">
        <v>3</v>
      </c>
      <c r="F27" s="198">
        <v>33449</v>
      </c>
      <c r="G27" s="198">
        <v>100347</v>
      </c>
      <c r="H27" s="197">
        <v>0</v>
      </c>
      <c r="I27" s="197">
        <v>0</v>
      </c>
      <c r="J27" s="199">
        <v>100347</v>
      </c>
    </row>
    <row r="28" spans="1:10" x14ac:dyDescent="0.2">
      <c r="A28" s="224"/>
      <c r="B28" s="219"/>
      <c r="C28" s="219"/>
      <c r="D28" s="195" t="s">
        <v>199</v>
      </c>
      <c r="E28" s="197">
        <v>2</v>
      </c>
      <c r="F28" s="198">
        <v>24865</v>
      </c>
      <c r="G28" s="198">
        <v>49730</v>
      </c>
      <c r="H28" s="197">
        <v>0</v>
      </c>
      <c r="I28" s="197">
        <v>0</v>
      </c>
      <c r="J28" s="199">
        <v>49730</v>
      </c>
    </row>
    <row r="29" spans="1:10" x14ac:dyDescent="0.2">
      <c r="A29" s="224"/>
      <c r="B29" s="219"/>
      <c r="C29" s="219"/>
      <c r="D29" s="195" t="s">
        <v>218</v>
      </c>
      <c r="E29" s="197">
        <v>1</v>
      </c>
      <c r="F29" s="198">
        <v>3977</v>
      </c>
      <c r="G29" s="198">
        <v>3977</v>
      </c>
      <c r="H29" s="197">
        <v>0</v>
      </c>
      <c r="I29" s="197">
        <v>0</v>
      </c>
      <c r="J29" s="199">
        <v>3977</v>
      </c>
    </row>
    <row r="30" spans="1:10" x14ac:dyDescent="0.2">
      <c r="A30" s="224"/>
      <c r="B30" s="219"/>
      <c r="C30" s="220"/>
      <c r="D30" s="195" t="s">
        <v>200</v>
      </c>
      <c r="E30" s="197">
        <v>2</v>
      </c>
      <c r="F30" s="198">
        <v>6198</v>
      </c>
      <c r="G30" s="198">
        <v>12396</v>
      </c>
      <c r="H30" s="197">
        <v>0</v>
      </c>
      <c r="I30" s="197">
        <v>0</v>
      </c>
      <c r="J30" s="199">
        <v>12396</v>
      </c>
    </row>
    <row r="31" spans="1:10" x14ac:dyDescent="0.2">
      <c r="A31" s="224"/>
      <c r="B31" s="219"/>
      <c r="C31" s="218" t="s">
        <v>185</v>
      </c>
      <c r="D31" s="195" t="s">
        <v>201</v>
      </c>
      <c r="E31" s="197">
        <v>86</v>
      </c>
      <c r="F31" s="198">
        <v>7059</v>
      </c>
      <c r="G31" s="198">
        <v>607074</v>
      </c>
      <c r="H31" s="198">
        <v>1584</v>
      </c>
      <c r="I31" s="198">
        <v>136224</v>
      </c>
      <c r="J31" s="199">
        <v>470850</v>
      </c>
    </row>
    <row r="32" spans="1:10" x14ac:dyDescent="0.2">
      <c r="A32" s="224"/>
      <c r="B32" s="219"/>
      <c r="C32" s="219"/>
      <c r="D32" s="195" t="s">
        <v>208</v>
      </c>
      <c r="E32" s="197">
        <v>3</v>
      </c>
      <c r="F32" s="198">
        <v>21094</v>
      </c>
      <c r="G32" s="198">
        <v>63282</v>
      </c>
      <c r="H32" s="198">
        <v>1584</v>
      </c>
      <c r="I32" s="198">
        <v>4752</v>
      </c>
      <c r="J32" s="199">
        <v>58530</v>
      </c>
    </row>
    <row r="33" spans="1:10" x14ac:dyDescent="0.2">
      <c r="A33" s="224"/>
      <c r="B33" s="219"/>
      <c r="C33" s="219"/>
      <c r="D33" s="195" t="s">
        <v>203</v>
      </c>
      <c r="E33" s="197">
        <v>1</v>
      </c>
      <c r="F33" s="198">
        <v>6950</v>
      </c>
      <c r="G33" s="198">
        <v>6950</v>
      </c>
      <c r="H33" s="198">
        <v>1584</v>
      </c>
      <c r="I33" s="198">
        <v>1584</v>
      </c>
      <c r="J33" s="199">
        <v>5366</v>
      </c>
    </row>
    <row r="34" spans="1:10" x14ac:dyDescent="0.2">
      <c r="A34" s="224"/>
      <c r="B34" s="219"/>
      <c r="C34" s="219"/>
      <c r="D34" s="195" t="s">
        <v>204</v>
      </c>
      <c r="E34" s="197">
        <v>7</v>
      </c>
      <c r="F34" s="198">
        <v>35033</v>
      </c>
      <c r="G34" s="198">
        <v>245231</v>
      </c>
      <c r="H34" s="198">
        <v>1584</v>
      </c>
      <c r="I34" s="198">
        <v>11088</v>
      </c>
      <c r="J34" s="199">
        <v>234143</v>
      </c>
    </row>
    <row r="35" spans="1:10" x14ac:dyDescent="0.2">
      <c r="A35" s="224"/>
      <c r="B35" s="219"/>
      <c r="C35" s="219"/>
      <c r="D35" s="195" t="s">
        <v>205</v>
      </c>
      <c r="E35" s="197">
        <v>16</v>
      </c>
      <c r="F35" s="198">
        <v>26449</v>
      </c>
      <c r="G35" s="198">
        <v>423184</v>
      </c>
      <c r="H35" s="198">
        <v>1584</v>
      </c>
      <c r="I35" s="198">
        <v>25344</v>
      </c>
      <c r="J35" s="199">
        <v>397840</v>
      </c>
    </row>
    <row r="36" spans="1:10" x14ac:dyDescent="0.2">
      <c r="A36" s="224"/>
      <c r="B36" s="219"/>
      <c r="C36" s="219"/>
      <c r="D36" s="195" t="s">
        <v>206</v>
      </c>
      <c r="E36" s="197">
        <v>11</v>
      </c>
      <c r="F36" s="198">
        <v>5561</v>
      </c>
      <c r="G36" s="198">
        <v>61171</v>
      </c>
      <c r="H36" s="198">
        <v>1584</v>
      </c>
      <c r="I36" s="198">
        <v>17424</v>
      </c>
      <c r="J36" s="199">
        <v>43747</v>
      </c>
    </row>
    <row r="37" spans="1:10" x14ac:dyDescent="0.2">
      <c r="A37" s="224"/>
      <c r="B37" s="219"/>
      <c r="C37" s="220"/>
      <c r="D37" s="195" t="s">
        <v>207</v>
      </c>
      <c r="E37" s="197">
        <v>17</v>
      </c>
      <c r="F37" s="198">
        <v>7782</v>
      </c>
      <c r="G37" s="198">
        <v>132294</v>
      </c>
      <c r="H37" s="198">
        <v>1584</v>
      </c>
      <c r="I37" s="198">
        <v>26928</v>
      </c>
      <c r="J37" s="199">
        <v>105366</v>
      </c>
    </row>
    <row r="38" spans="1:10" x14ac:dyDescent="0.2">
      <c r="A38" s="224"/>
      <c r="B38" s="219"/>
      <c r="C38" s="218" t="s">
        <v>190</v>
      </c>
      <c r="D38" s="195" t="s">
        <v>208</v>
      </c>
      <c r="E38" s="197">
        <v>1</v>
      </c>
      <c r="F38" s="198">
        <v>20464</v>
      </c>
      <c r="G38" s="198">
        <v>20464</v>
      </c>
      <c r="H38" s="198">
        <v>1338</v>
      </c>
      <c r="I38" s="198">
        <v>1338</v>
      </c>
      <c r="J38" s="199">
        <v>19126</v>
      </c>
    </row>
    <row r="39" spans="1:10" x14ac:dyDescent="0.2">
      <c r="A39" s="224"/>
      <c r="B39" s="219"/>
      <c r="C39" s="219"/>
      <c r="D39" s="195" t="s">
        <v>204</v>
      </c>
      <c r="E39" s="197">
        <v>15</v>
      </c>
      <c r="F39" s="198">
        <v>34761</v>
      </c>
      <c r="G39" s="198">
        <v>521421</v>
      </c>
      <c r="H39" s="198">
        <v>1338</v>
      </c>
      <c r="I39" s="198">
        <v>20070</v>
      </c>
      <c r="J39" s="199">
        <v>501351</v>
      </c>
    </row>
    <row r="40" spans="1:10" x14ac:dyDescent="0.2">
      <c r="A40" s="224"/>
      <c r="B40" s="219"/>
      <c r="C40" s="219"/>
      <c r="D40" s="195" t="s">
        <v>206</v>
      </c>
      <c r="E40" s="197">
        <v>1</v>
      </c>
      <c r="F40" s="198">
        <v>4931</v>
      </c>
      <c r="G40" s="198">
        <v>4931</v>
      </c>
      <c r="H40" s="198">
        <v>1338</v>
      </c>
      <c r="I40" s="198">
        <v>1338</v>
      </c>
      <c r="J40" s="199">
        <v>3593</v>
      </c>
    </row>
    <row r="41" spans="1:10" x14ac:dyDescent="0.2">
      <c r="A41" s="224"/>
      <c r="B41" s="219"/>
      <c r="C41" s="220"/>
      <c r="D41" s="195" t="s">
        <v>207</v>
      </c>
      <c r="E41" s="197">
        <v>85</v>
      </c>
      <c r="F41" s="198">
        <v>7400</v>
      </c>
      <c r="G41" s="198">
        <v>629040</v>
      </c>
      <c r="H41" s="198">
        <v>1338</v>
      </c>
      <c r="I41" s="198">
        <v>113730</v>
      </c>
      <c r="J41" s="199">
        <v>515310</v>
      </c>
    </row>
    <row r="42" spans="1:10" x14ac:dyDescent="0.2">
      <c r="A42" s="224"/>
      <c r="B42" s="219"/>
      <c r="C42" s="218" t="s">
        <v>191</v>
      </c>
      <c r="D42" s="195" t="s">
        <v>201</v>
      </c>
      <c r="E42" s="198">
        <v>5998</v>
      </c>
      <c r="F42" s="198">
        <v>6429</v>
      </c>
      <c r="G42" s="198">
        <v>38561142</v>
      </c>
      <c r="H42" s="197">
        <v>954</v>
      </c>
      <c r="I42" s="198">
        <v>5722092</v>
      </c>
      <c r="J42" s="199">
        <v>32839050</v>
      </c>
    </row>
    <row r="43" spans="1:10" x14ac:dyDescent="0.2">
      <c r="A43" s="224"/>
      <c r="B43" s="219"/>
      <c r="C43" s="219"/>
      <c r="D43" s="195" t="s">
        <v>214</v>
      </c>
      <c r="E43" s="197">
        <v>9</v>
      </c>
      <c r="F43" s="198">
        <v>33634</v>
      </c>
      <c r="G43" s="198">
        <v>302706</v>
      </c>
      <c r="H43" s="197">
        <v>954</v>
      </c>
      <c r="I43" s="198">
        <v>8586</v>
      </c>
      <c r="J43" s="199">
        <v>294120</v>
      </c>
    </row>
    <row r="44" spans="1:10" x14ac:dyDescent="0.2">
      <c r="A44" s="224"/>
      <c r="B44" s="219"/>
      <c r="C44" s="219"/>
      <c r="D44" s="195" t="s">
        <v>208</v>
      </c>
      <c r="E44" s="198">
        <v>2392</v>
      </c>
      <c r="F44" s="198">
        <v>20464</v>
      </c>
      <c r="G44" s="198">
        <v>48949888</v>
      </c>
      <c r="H44" s="197">
        <v>954</v>
      </c>
      <c r="I44" s="198">
        <v>2281968</v>
      </c>
      <c r="J44" s="199">
        <v>46667920</v>
      </c>
    </row>
    <row r="45" spans="1:10" x14ac:dyDescent="0.2">
      <c r="A45" s="224"/>
      <c r="B45" s="219"/>
      <c r="C45" s="219"/>
      <c r="D45" s="195" t="s">
        <v>209</v>
      </c>
      <c r="E45" s="197">
        <v>158</v>
      </c>
      <c r="F45" s="198">
        <v>13148</v>
      </c>
      <c r="G45" s="198">
        <v>2077384</v>
      </c>
      <c r="H45" s="197">
        <v>954</v>
      </c>
      <c r="I45" s="198">
        <v>150732</v>
      </c>
      <c r="J45" s="199">
        <v>1926652</v>
      </c>
    </row>
    <row r="46" spans="1:10" x14ac:dyDescent="0.2">
      <c r="A46" s="224"/>
      <c r="B46" s="219"/>
      <c r="C46" s="219"/>
      <c r="D46" s="195" t="s">
        <v>202</v>
      </c>
      <c r="E46" s="198">
        <v>1187</v>
      </c>
      <c r="F46" s="198">
        <v>9246</v>
      </c>
      <c r="G46" s="198">
        <v>10975002</v>
      </c>
      <c r="H46" s="197">
        <v>954</v>
      </c>
      <c r="I46" s="198">
        <v>1132398</v>
      </c>
      <c r="J46" s="199">
        <v>9842604</v>
      </c>
    </row>
    <row r="47" spans="1:10" x14ac:dyDescent="0.2">
      <c r="A47" s="224"/>
      <c r="B47" s="219"/>
      <c r="C47" s="219"/>
      <c r="D47" s="195" t="s">
        <v>203</v>
      </c>
      <c r="E47" s="197">
        <v>149</v>
      </c>
      <c r="F47" s="198">
        <v>6320</v>
      </c>
      <c r="G47" s="198">
        <v>941680</v>
      </c>
      <c r="H47" s="197">
        <v>954</v>
      </c>
      <c r="I47" s="198">
        <v>142146</v>
      </c>
      <c r="J47" s="199">
        <v>799534</v>
      </c>
    </row>
    <row r="48" spans="1:10" x14ac:dyDescent="0.2">
      <c r="A48" s="224"/>
      <c r="B48" s="219"/>
      <c r="C48" s="219"/>
      <c r="D48" s="195" t="s">
        <v>219</v>
      </c>
      <c r="E48" s="197">
        <v>2</v>
      </c>
      <c r="F48" s="198">
        <v>3881</v>
      </c>
      <c r="G48" s="198">
        <v>7762</v>
      </c>
      <c r="H48" s="197">
        <v>954</v>
      </c>
      <c r="I48" s="198">
        <v>1908</v>
      </c>
      <c r="J48" s="199">
        <v>5854</v>
      </c>
    </row>
    <row r="49" spans="1:12" x14ac:dyDescent="0.2">
      <c r="A49" s="224"/>
      <c r="B49" s="219"/>
      <c r="C49" s="219"/>
      <c r="D49" s="195" t="s">
        <v>210</v>
      </c>
      <c r="E49" s="197">
        <v>565</v>
      </c>
      <c r="F49" s="198">
        <v>2418</v>
      </c>
      <c r="G49" s="198">
        <v>1366170</v>
      </c>
      <c r="H49" s="197">
        <v>954</v>
      </c>
      <c r="I49" s="198">
        <v>539010</v>
      </c>
      <c r="J49" s="199">
        <v>827160</v>
      </c>
    </row>
    <row r="50" spans="1:12" x14ac:dyDescent="0.2">
      <c r="A50" s="224"/>
      <c r="B50" s="219"/>
      <c r="C50" s="219"/>
      <c r="D50" s="195" t="s">
        <v>204</v>
      </c>
      <c r="E50" s="198">
        <v>7999</v>
      </c>
      <c r="F50" s="198">
        <v>34403</v>
      </c>
      <c r="G50" s="198">
        <v>275189597</v>
      </c>
      <c r="H50" s="197">
        <v>954</v>
      </c>
      <c r="I50" s="198">
        <v>7631046</v>
      </c>
      <c r="J50" s="199">
        <v>267558551</v>
      </c>
    </row>
    <row r="51" spans="1:12" x14ac:dyDescent="0.2">
      <c r="A51" s="224"/>
      <c r="B51" s="219"/>
      <c r="C51" s="219"/>
      <c r="D51" s="195" t="s">
        <v>205</v>
      </c>
      <c r="E51" s="197">
        <v>241</v>
      </c>
      <c r="F51" s="198">
        <v>25819</v>
      </c>
      <c r="G51" s="198">
        <v>6222379</v>
      </c>
      <c r="H51" s="197">
        <v>954</v>
      </c>
      <c r="I51" s="198">
        <v>229914</v>
      </c>
      <c r="J51" s="199">
        <v>5992465</v>
      </c>
    </row>
    <row r="52" spans="1:12" x14ac:dyDescent="0.2">
      <c r="A52" s="224"/>
      <c r="B52" s="219"/>
      <c r="C52" s="219"/>
      <c r="D52" s="195" t="s">
        <v>206</v>
      </c>
      <c r="E52" s="197">
        <v>42</v>
      </c>
      <c r="F52" s="198">
        <v>4931</v>
      </c>
      <c r="G52" s="198">
        <v>207102</v>
      </c>
      <c r="H52" s="197">
        <v>954</v>
      </c>
      <c r="I52" s="198">
        <v>40068</v>
      </c>
      <c r="J52" s="199">
        <v>167034</v>
      </c>
    </row>
    <row r="53" spans="1:12" x14ac:dyDescent="0.2">
      <c r="A53" s="225"/>
      <c r="B53" s="220"/>
      <c r="C53" s="220"/>
      <c r="D53" s="195" t="s">
        <v>207</v>
      </c>
      <c r="E53" s="198">
        <v>3895</v>
      </c>
      <c r="F53" s="198">
        <v>7152</v>
      </c>
      <c r="G53" s="198">
        <v>27857040</v>
      </c>
      <c r="H53" s="197">
        <v>954</v>
      </c>
      <c r="I53" s="198">
        <v>3715830</v>
      </c>
      <c r="J53" s="199">
        <v>24141210</v>
      </c>
    </row>
    <row r="54" spans="1:12" ht="15.75" customHeight="1" x14ac:dyDescent="0.2">
      <c r="A54" s="223" t="s">
        <v>2</v>
      </c>
      <c r="B54" s="226" t="s">
        <v>110</v>
      </c>
      <c r="C54" s="227"/>
      <c r="D54" s="228"/>
      <c r="E54" s="198">
        <v>4491</v>
      </c>
      <c r="F54" s="198"/>
      <c r="G54" s="198">
        <v>46200946</v>
      </c>
      <c r="H54" s="198"/>
      <c r="I54" s="198">
        <v>6165736</v>
      </c>
      <c r="J54" s="199">
        <v>40035210</v>
      </c>
      <c r="K54" s="205"/>
      <c r="L54" s="205"/>
    </row>
    <row r="55" spans="1:12" x14ac:dyDescent="0.2">
      <c r="A55" s="224"/>
      <c r="B55" s="195" t="s">
        <v>176</v>
      </c>
      <c r="C55" s="195" t="s">
        <v>177</v>
      </c>
      <c r="D55" s="195" t="s">
        <v>178</v>
      </c>
      <c r="E55" s="221">
        <v>11</v>
      </c>
      <c r="F55" s="216">
        <v>6851</v>
      </c>
      <c r="G55" s="216">
        <v>75361</v>
      </c>
      <c r="H55" s="221">
        <v>0</v>
      </c>
      <c r="I55" s="221">
        <v>0</v>
      </c>
      <c r="J55" s="210">
        <v>75361</v>
      </c>
    </row>
    <row r="56" spans="1:12" x14ac:dyDescent="0.2">
      <c r="A56" s="224"/>
      <c r="B56" s="218" t="s">
        <v>179</v>
      </c>
      <c r="C56" s="218" t="s">
        <v>180</v>
      </c>
      <c r="D56" s="195" t="s">
        <v>183</v>
      </c>
      <c r="E56" s="222"/>
      <c r="F56" s="217"/>
      <c r="G56" s="217"/>
      <c r="H56" s="222"/>
      <c r="I56" s="222"/>
      <c r="J56" s="211"/>
    </row>
    <row r="57" spans="1:12" x14ac:dyDescent="0.2">
      <c r="A57" s="224"/>
      <c r="B57" s="219"/>
      <c r="C57" s="220"/>
      <c r="D57" s="195" t="s">
        <v>184</v>
      </c>
      <c r="E57" s="197">
        <v>2</v>
      </c>
      <c r="F57" s="198">
        <v>10344</v>
      </c>
      <c r="G57" s="198">
        <v>20688</v>
      </c>
      <c r="H57" s="197">
        <v>0</v>
      </c>
      <c r="I57" s="197">
        <v>0</v>
      </c>
      <c r="J57" s="199">
        <v>20688</v>
      </c>
    </row>
    <row r="58" spans="1:12" ht="15.75" customHeight="1" x14ac:dyDescent="0.2">
      <c r="A58" s="224"/>
      <c r="B58" s="219"/>
      <c r="C58" s="218" t="s">
        <v>185</v>
      </c>
      <c r="D58" s="195" t="s">
        <v>188</v>
      </c>
      <c r="E58" s="197">
        <v>61</v>
      </c>
      <c r="F58" s="198">
        <v>8435</v>
      </c>
      <c r="G58" s="198">
        <v>514535</v>
      </c>
      <c r="H58" s="198">
        <v>2770</v>
      </c>
      <c r="I58" s="198">
        <v>168970</v>
      </c>
      <c r="J58" s="199">
        <v>345565</v>
      </c>
    </row>
    <row r="59" spans="1:12" x14ac:dyDescent="0.2">
      <c r="A59" s="224"/>
      <c r="B59" s="219"/>
      <c r="C59" s="220"/>
      <c r="D59" s="195" t="s">
        <v>189</v>
      </c>
      <c r="E59" s="197">
        <v>3</v>
      </c>
      <c r="F59" s="198">
        <v>11928</v>
      </c>
      <c r="G59" s="198">
        <v>35784</v>
      </c>
      <c r="H59" s="198">
        <v>2770</v>
      </c>
      <c r="I59" s="198">
        <v>8310</v>
      </c>
      <c r="J59" s="199">
        <v>27474</v>
      </c>
    </row>
    <row r="60" spans="1:12" x14ac:dyDescent="0.2">
      <c r="A60" s="224"/>
      <c r="B60" s="219"/>
      <c r="C60" s="218" t="s">
        <v>190</v>
      </c>
      <c r="D60" s="195" t="s">
        <v>188</v>
      </c>
      <c r="E60" s="197">
        <v>4</v>
      </c>
      <c r="F60" s="198">
        <v>7997</v>
      </c>
      <c r="G60" s="198">
        <v>31988</v>
      </c>
      <c r="H60" s="198">
        <v>2524</v>
      </c>
      <c r="I60" s="198">
        <v>10096</v>
      </c>
      <c r="J60" s="199">
        <v>21892</v>
      </c>
    </row>
    <row r="61" spans="1:12" x14ac:dyDescent="0.2">
      <c r="A61" s="224"/>
      <c r="B61" s="219"/>
      <c r="C61" s="220"/>
      <c r="D61" s="195" t="s">
        <v>189</v>
      </c>
      <c r="E61" s="197">
        <v>1</v>
      </c>
      <c r="F61" s="198">
        <v>11682</v>
      </c>
      <c r="G61" s="198">
        <v>11682</v>
      </c>
      <c r="H61" s="198">
        <v>2524</v>
      </c>
      <c r="I61" s="198">
        <v>2524</v>
      </c>
      <c r="J61" s="199">
        <v>9158</v>
      </c>
    </row>
    <row r="62" spans="1:12" x14ac:dyDescent="0.2">
      <c r="A62" s="224"/>
      <c r="B62" s="219"/>
      <c r="C62" s="218" t="s">
        <v>191</v>
      </c>
      <c r="D62" s="195" t="s">
        <v>186</v>
      </c>
      <c r="E62" s="197">
        <v>5</v>
      </c>
      <c r="F62" s="198">
        <v>27954</v>
      </c>
      <c r="G62" s="198">
        <v>139770</v>
      </c>
      <c r="H62" s="198">
        <v>2140</v>
      </c>
      <c r="I62" s="198">
        <v>10700</v>
      </c>
      <c r="J62" s="199">
        <v>129070</v>
      </c>
    </row>
    <row r="63" spans="1:12" x14ac:dyDescent="0.2">
      <c r="A63" s="224"/>
      <c r="B63" s="219"/>
      <c r="C63" s="219"/>
      <c r="D63" s="195" t="s">
        <v>188</v>
      </c>
      <c r="E63" s="197">
        <v>842</v>
      </c>
      <c r="F63" s="198">
        <v>7805</v>
      </c>
      <c r="G63" s="198">
        <v>6571810</v>
      </c>
      <c r="H63" s="198">
        <v>2140</v>
      </c>
      <c r="I63" s="198">
        <v>1801880</v>
      </c>
      <c r="J63" s="199">
        <v>4769930</v>
      </c>
    </row>
    <row r="64" spans="1:12" x14ac:dyDescent="0.2">
      <c r="A64" s="224"/>
      <c r="B64" s="220"/>
      <c r="C64" s="220"/>
      <c r="D64" s="195" t="s">
        <v>189</v>
      </c>
      <c r="E64" s="197">
        <v>636</v>
      </c>
      <c r="F64" s="198">
        <v>11298</v>
      </c>
      <c r="G64" s="198">
        <v>7185528</v>
      </c>
      <c r="H64" s="198">
        <v>2140</v>
      </c>
      <c r="I64" s="198">
        <v>1361040</v>
      </c>
      <c r="J64" s="199">
        <v>5824488</v>
      </c>
    </row>
    <row r="65" spans="1:12" x14ac:dyDescent="0.2">
      <c r="A65" s="224"/>
      <c r="B65" s="218" t="s">
        <v>197</v>
      </c>
      <c r="C65" s="218" t="s">
        <v>180</v>
      </c>
      <c r="D65" s="195" t="s">
        <v>198</v>
      </c>
      <c r="E65" s="197">
        <v>1</v>
      </c>
      <c r="F65" s="198">
        <v>33449</v>
      </c>
      <c r="G65" s="198">
        <v>33449</v>
      </c>
      <c r="H65" s="197">
        <v>0</v>
      </c>
      <c r="I65" s="197">
        <v>0</v>
      </c>
      <c r="J65" s="199">
        <v>33449</v>
      </c>
    </row>
    <row r="66" spans="1:12" x14ac:dyDescent="0.2">
      <c r="A66" s="224"/>
      <c r="B66" s="219"/>
      <c r="C66" s="219"/>
      <c r="D66" s="195" t="s">
        <v>218</v>
      </c>
      <c r="E66" s="197">
        <v>1</v>
      </c>
      <c r="F66" s="198">
        <v>3977</v>
      </c>
      <c r="G66" s="198">
        <v>3977</v>
      </c>
      <c r="H66" s="197">
        <v>0</v>
      </c>
      <c r="I66" s="197">
        <v>0</v>
      </c>
      <c r="J66" s="199">
        <v>3977</v>
      </c>
    </row>
    <row r="67" spans="1:12" x14ac:dyDescent="0.2">
      <c r="A67" s="224"/>
      <c r="B67" s="219"/>
      <c r="C67" s="220"/>
      <c r="D67" s="195" t="s">
        <v>200</v>
      </c>
      <c r="E67" s="197">
        <v>2</v>
      </c>
      <c r="F67" s="198">
        <v>6198</v>
      </c>
      <c r="G67" s="198">
        <v>12396</v>
      </c>
      <c r="H67" s="197">
        <v>0</v>
      </c>
      <c r="I67" s="197">
        <v>0</v>
      </c>
      <c r="J67" s="199">
        <v>12396</v>
      </c>
    </row>
    <row r="68" spans="1:12" x14ac:dyDescent="0.2">
      <c r="A68" s="224"/>
      <c r="B68" s="219"/>
      <c r="C68" s="218" t="s">
        <v>185</v>
      </c>
      <c r="D68" s="195" t="s">
        <v>201</v>
      </c>
      <c r="E68" s="197">
        <v>1</v>
      </c>
      <c r="F68" s="198">
        <v>7059</v>
      </c>
      <c r="G68" s="198">
        <v>7059</v>
      </c>
      <c r="H68" s="198">
        <v>1584</v>
      </c>
      <c r="I68" s="198">
        <v>1584</v>
      </c>
      <c r="J68" s="199">
        <v>5475</v>
      </c>
    </row>
    <row r="69" spans="1:12" x14ac:dyDescent="0.2">
      <c r="A69" s="224"/>
      <c r="B69" s="219"/>
      <c r="C69" s="219"/>
      <c r="D69" s="195" t="s">
        <v>204</v>
      </c>
      <c r="E69" s="197">
        <v>11</v>
      </c>
      <c r="F69" s="198">
        <v>35033</v>
      </c>
      <c r="G69" s="198">
        <v>385363</v>
      </c>
      <c r="H69" s="198">
        <v>1584</v>
      </c>
      <c r="I69" s="198">
        <v>17424</v>
      </c>
      <c r="J69" s="199">
        <v>367939</v>
      </c>
    </row>
    <row r="70" spans="1:12" x14ac:dyDescent="0.2">
      <c r="A70" s="224"/>
      <c r="B70" s="219"/>
      <c r="C70" s="219"/>
      <c r="D70" s="195" t="s">
        <v>206</v>
      </c>
      <c r="E70" s="197">
        <v>9</v>
      </c>
      <c r="F70" s="198">
        <v>5561</v>
      </c>
      <c r="G70" s="198">
        <v>50049</v>
      </c>
      <c r="H70" s="198">
        <v>1584</v>
      </c>
      <c r="I70" s="198">
        <v>14256</v>
      </c>
      <c r="J70" s="199">
        <v>35793</v>
      </c>
    </row>
    <row r="71" spans="1:12" x14ac:dyDescent="0.2">
      <c r="A71" s="224"/>
      <c r="B71" s="219"/>
      <c r="C71" s="220"/>
      <c r="D71" s="195" t="s">
        <v>207</v>
      </c>
      <c r="E71" s="197">
        <v>1</v>
      </c>
      <c r="F71" s="198">
        <v>7782</v>
      </c>
      <c r="G71" s="198">
        <v>7782</v>
      </c>
      <c r="H71" s="198">
        <v>1584</v>
      </c>
      <c r="I71" s="198">
        <v>1584</v>
      </c>
      <c r="J71" s="199">
        <v>6198</v>
      </c>
    </row>
    <row r="72" spans="1:12" x14ac:dyDescent="0.2">
      <c r="A72" s="224"/>
      <c r="B72" s="219"/>
      <c r="C72" s="195" t="s">
        <v>190</v>
      </c>
      <c r="D72" s="195" t="s">
        <v>204</v>
      </c>
      <c r="E72" s="197">
        <v>2</v>
      </c>
      <c r="F72" s="198">
        <v>34403</v>
      </c>
      <c r="G72" s="198">
        <v>68806</v>
      </c>
      <c r="H72" s="198">
        <v>1338</v>
      </c>
      <c r="I72" s="198">
        <v>2676</v>
      </c>
      <c r="J72" s="199">
        <v>66130</v>
      </c>
    </row>
    <row r="73" spans="1:12" x14ac:dyDescent="0.2">
      <c r="A73" s="224"/>
      <c r="B73" s="219"/>
      <c r="C73" s="218" t="s">
        <v>191</v>
      </c>
      <c r="D73" s="195" t="s">
        <v>201</v>
      </c>
      <c r="E73" s="197">
        <v>17</v>
      </c>
      <c r="F73" s="198">
        <v>6429</v>
      </c>
      <c r="G73" s="198">
        <v>109293</v>
      </c>
      <c r="H73" s="197">
        <v>954</v>
      </c>
      <c r="I73" s="198">
        <v>16218</v>
      </c>
      <c r="J73" s="199">
        <v>93075</v>
      </c>
    </row>
    <row r="74" spans="1:12" x14ac:dyDescent="0.2">
      <c r="A74" s="224"/>
      <c r="B74" s="219"/>
      <c r="C74" s="219"/>
      <c r="D74" s="195" t="s">
        <v>204</v>
      </c>
      <c r="E74" s="197">
        <v>565</v>
      </c>
      <c r="F74" s="198">
        <v>34403</v>
      </c>
      <c r="G74" s="198">
        <v>19437695</v>
      </c>
      <c r="H74" s="197">
        <v>954</v>
      </c>
      <c r="I74" s="198">
        <v>539010</v>
      </c>
      <c r="J74" s="199">
        <v>18898685</v>
      </c>
    </row>
    <row r="75" spans="1:12" x14ac:dyDescent="0.2">
      <c r="A75" s="224"/>
      <c r="B75" s="219"/>
      <c r="C75" s="219"/>
      <c r="D75" s="195" t="s">
        <v>206</v>
      </c>
      <c r="E75" s="198">
        <v>2281</v>
      </c>
      <c r="F75" s="198">
        <v>4931</v>
      </c>
      <c r="G75" s="198">
        <v>11247611</v>
      </c>
      <c r="H75" s="197">
        <v>954</v>
      </c>
      <c r="I75" s="198">
        <v>2176074</v>
      </c>
      <c r="J75" s="199">
        <v>9071537</v>
      </c>
    </row>
    <row r="76" spans="1:12" x14ac:dyDescent="0.2">
      <c r="A76" s="225"/>
      <c r="B76" s="220"/>
      <c r="C76" s="220"/>
      <c r="D76" s="195" t="s">
        <v>207</v>
      </c>
      <c r="E76" s="197">
        <v>35</v>
      </c>
      <c r="F76" s="198">
        <v>7152</v>
      </c>
      <c r="G76" s="198">
        <v>250320</v>
      </c>
      <c r="H76" s="197">
        <v>954</v>
      </c>
      <c r="I76" s="198">
        <v>33390</v>
      </c>
      <c r="J76" s="199">
        <v>216930</v>
      </c>
    </row>
    <row r="77" spans="1:12" ht="15.75" customHeight="1" x14ac:dyDescent="0.2">
      <c r="A77" s="223" t="s">
        <v>3</v>
      </c>
      <c r="B77" s="226" t="s">
        <v>110</v>
      </c>
      <c r="C77" s="227"/>
      <c r="D77" s="228"/>
      <c r="E77" s="198">
        <v>6441</v>
      </c>
      <c r="F77" s="198"/>
      <c r="G77" s="198">
        <v>67981517</v>
      </c>
      <c r="H77" s="198"/>
      <c r="I77" s="198">
        <v>6432316</v>
      </c>
      <c r="J77" s="199">
        <v>61549201</v>
      </c>
      <c r="K77" s="205"/>
      <c r="L77" s="205"/>
    </row>
    <row r="78" spans="1:12" x14ac:dyDescent="0.2">
      <c r="A78" s="224"/>
      <c r="B78" s="195" t="s">
        <v>176</v>
      </c>
      <c r="C78" s="195" t="s">
        <v>177</v>
      </c>
      <c r="D78" s="195" t="s">
        <v>178</v>
      </c>
      <c r="E78" s="221">
        <v>1</v>
      </c>
      <c r="F78" s="216">
        <v>11928</v>
      </c>
      <c r="G78" s="216">
        <v>11928</v>
      </c>
      <c r="H78" s="216">
        <v>2770</v>
      </c>
      <c r="I78" s="216">
        <v>2770</v>
      </c>
      <c r="J78" s="210">
        <v>9158</v>
      </c>
    </row>
    <row r="79" spans="1:12" x14ac:dyDescent="0.2">
      <c r="A79" s="224"/>
      <c r="B79" s="218" t="s">
        <v>179</v>
      </c>
      <c r="C79" s="195" t="s">
        <v>185</v>
      </c>
      <c r="D79" s="195" t="s">
        <v>189</v>
      </c>
      <c r="E79" s="222"/>
      <c r="F79" s="217"/>
      <c r="G79" s="217"/>
      <c r="H79" s="217"/>
      <c r="I79" s="217"/>
      <c r="J79" s="211"/>
    </row>
    <row r="80" spans="1:12" x14ac:dyDescent="0.2">
      <c r="A80" s="224"/>
      <c r="B80" s="219"/>
      <c r="C80" s="218" t="s">
        <v>191</v>
      </c>
      <c r="D80" s="195" t="s">
        <v>186</v>
      </c>
      <c r="E80" s="197">
        <v>3</v>
      </c>
      <c r="F80" s="198">
        <v>27954</v>
      </c>
      <c r="G80" s="198">
        <v>83862</v>
      </c>
      <c r="H80" s="198">
        <v>2140</v>
      </c>
      <c r="I80" s="198">
        <v>6420</v>
      </c>
      <c r="J80" s="199">
        <v>77442</v>
      </c>
    </row>
    <row r="81" spans="1:12" x14ac:dyDescent="0.2">
      <c r="A81" s="224"/>
      <c r="B81" s="219"/>
      <c r="C81" s="219"/>
      <c r="D81" s="195" t="s">
        <v>188</v>
      </c>
      <c r="E81" s="197">
        <v>78</v>
      </c>
      <c r="F81" s="198">
        <v>7805</v>
      </c>
      <c r="G81" s="198">
        <v>608790</v>
      </c>
      <c r="H81" s="198">
        <v>2140</v>
      </c>
      <c r="I81" s="198">
        <v>166920</v>
      </c>
      <c r="J81" s="199">
        <v>441870</v>
      </c>
    </row>
    <row r="82" spans="1:12" x14ac:dyDescent="0.2">
      <c r="A82" s="224"/>
      <c r="B82" s="220"/>
      <c r="C82" s="220"/>
      <c r="D82" s="195" t="s">
        <v>189</v>
      </c>
      <c r="E82" s="197">
        <v>126</v>
      </c>
      <c r="F82" s="198">
        <v>11298</v>
      </c>
      <c r="G82" s="198">
        <v>1423548</v>
      </c>
      <c r="H82" s="198">
        <v>2140</v>
      </c>
      <c r="I82" s="198">
        <v>269640</v>
      </c>
      <c r="J82" s="199">
        <v>1153908</v>
      </c>
    </row>
    <row r="83" spans="1:12" x14ac:dyDescent="0.2">
      <c r="A83" s="224"/>
      <c r="B83" s="218" t="s">
        <v>197</v>
      </c>
      <c r="C83" s="195" t="s">
        <v>180</v>
      </c>
      <c r="D83" s="195" t="s">
        <v>213</v>
      </c>
      <c r="E83" s="197">
        <v>1</v>
      </c>
      <c r="F83" s="198">
        <v>19510</v>
      </c>
      <c r="G83" s="198">
        <v>19510</v>
      </c>
      <c r="H83" s="197">
        <v>0</v>
      </c>
      <c r="I83" s="197">
        <v>0</v>
      </c>
      <c r="J83" s="199">
        <v>19510</v>
      </c>
    </row>
    <row r="84" spans="1:12" x14ac:dyDescent="0.2">
      <c r="A84" s="224"/>
      <c r="B84" s="219"/>
      <c r="C84" s="218" t="s">
        <v>185</v>
      </c>
      <c r="D84" s="195" t="s">
        <v>201</v>
      </c>
      <c r="E84" s="197">
        <v>43</v>
      </c>
      <c r="F84" s="198">
        <v>7059</v>
      </c>
      <c r="G84" s="198">
        <v>303537</v>
      </c>
      <c r="H84" s="198">
        <v>1584</v>
      </c>
      <c r="I84" s="198">
        <v>68112</v>
      </c>
      <c r="J84" s="199">
        <v>235425</v>
      </c>
    </row>
    <row r="85" spans="1:12" x14ac:dyDescent="0.2">
      <c r="A85" s="224"/>
      <c r="B85" s="219"/>
      <c r="C85" s="219"/>
      <c r="D85" s="195" t="s">
        <v>208</v>
      </c>
      <c r="E85" s="197">
        <v>5</v>
      </c>
      <c r="F85" s="198">
        <v>21094</v>
      </c>
      <c r="G85" s="198">
        <v>105470</v>
      </c>
      <c r="H85" s="198">
        <v>1584</v>
      </c>
      <c r="I85" s="198">
        <v>7920</v>
      </c>
      <c r="J85" s="199">
        <v>97550</v>
      </c>
    </row>
    <row r="86" spans="1:12" x14ac:dyDescent="0.2">
      <c r="A86" s="224"/>
      <c r="B86" s="219"/>
      <c r="C86" s="220"/>
      <c r="D86" s="195" t="s">
        <v>204</v>
      </c>
      <c r="E86" s="197">
        <v>1</v>
      </c>
      <c r="F86" s="198">
        <v>35033</v>
      </c>
      <c r="G86" s="198">
        <v>35033</v>
      </c>
      <c r="H86" s="198">
        <v>1584</v>
      </c>
      <c r="I86" s="198">
        <v>1584</v>
      </c>
      <c r="J86" s="199">
        <v>33449</v>
      </c>
    </row>
    <row r="87" spans="1:12" x14ac:dyDescent="0.2">
      <c r="A87" s="224"/>
      <c r="B87" s="219"/>
      <c r="C87" s="195" t="s">
        <v>190</v>
      </c>
      <c r="D87" s="195" t="s">
        <v>201</v>
      </c>
      <c r="E87" s="197">
        <v>27</v>
      </c>
      <c r="F87" s="198">
        <v>6742</v>
      </c>
      <c r="G87" s="198">
        <v>182031</v>
      </c>
      <c r="H87" s="198">
        <v>1338</v>
      </c>
      <c r="I87" s="198">
        <v>36126</v>
      </c>
      <c r="J87" s="199">
        <v>145905</v>
      </c>
    </row>
    <row r="88" spans="1:12" x14ac:dyDescent="0.2">
      <c r="A88" s="224"/>
      <c r="B88" s="219"/>
      <c r="C88" s="218" t="s">
        <v>191</v>
      </c>
      <c r="D88" s="195" t="s">
        <v>201</v>
      </c>
      <c r="E88" s="198">
        <v>4830</v>
      </c>
      <c r="F88" s="198">
        <v>6429</v>
      </c>
      <c r="G88" s="198">
        <v>31052070</v>
      </c>
      <c r="H88" s="197">
        <v>954</v>
      </c>
      <c r="I88" s="198">
        <v>4607820</v>
      </c>
      <c r="J88" s="199">
        <v>26444250</v>
      </c>
    </row>
    <row r="89" spans="1:12" x14ac:dyDescent="0.2">
      <c r="A89" s="224"/>
      <c r="B89" s="219"/>
      <c r="C89" s="219"/>
      <c r="D89" s="195" t="s">
        <v>208</v>
      </c>
      <c r="E89" s="197">
        <v>816</v>
      </c>
      <c r="F89" s="198">
        <v>20464</v>
      </c>
      <c r="G89" s="198">
        <v>16698624</v>
      </c>
      <c r="H89" s="197">
        <v>954</v>
      </c>
      <c r="I89" s="198">
        <v>778464</v>
      </c>
      <c r="J89" s="199">
        <v>15920160</v>
      </c>
    </row>
    <row r="90" spans="1:12" x14ac:dyDescent="0.2">
      <c r="A90" s="224"/>
      <c r="B90" s="219"/>
      <c r="C90" s="219"/>
      <c r="D90" s="195" t="s">
        <v>204</v>
      </c>
      <c r="E90" s="197">
        <v>507</v>
      </c>
      <c r="F90" s="198">
        <v>34403</v>
      </c>
      <c r="G90" s="198">
        <v>17442321</v>
      </c>
      <c r="H90" s="197">
        <v>954</v>
      </c>
      <c r="I90" s="198">
        <v>483678</v>
      </c>
      <c r="J90" s="199">
        <v>16958643</v>
      </c>
    </row>
    <row r="91" spans="1:12" x14ac:dyDescent="0.2">
      <c r="A91" s="225"/>
      <c r="B91" s="220"/>
      <c r="C91" s="220"/>
      <c r="D91" s="195" t="s">
        <v>206</v>
      </c>
      <c r="E91" s="197">
        <v>3</v>
      </c>
      <c r="F91" s="198">
        <v>4931</v>
      </c>
      <c r="G91" s="198">
        <v>14793</v>
      </c>
      <c r="H91" s="197">
        <v>954</v>
      </c>
      <c r="I91" s="198">
        <v>2862</v>
      </c>
      <c r="J91" s="199">
        <v>11931</v>
      </c>
    </row>
    <row r="92" spans="1:12" ht="15.75" customHeight="1" x14ac:dyDescent="0.2">
      <c r="A92" s="223" t="s">
        <v>4</v>
      </c>
      <c r="B92" s="226" t="s">
        <v>110</v>
      </c>
      <c r="C92" s="227"/>
      <c r="D92" s="228"/>
      <c r="E92" s="197">
        <v>41</v>
      </c>
      <c r="F92" s="198"/>
      <c r="G92" s="198">
        <v>496651</v>
      </c>
      <c r="H92" s="198"/>
      <c r="I92" s="198">
        <v>58038</v>
      </c>
      <c r="J92" s="199">
        <v>438613</v>
      </c>
      <c r="K92" s="205"/>
      <c r="L92" s="205"/>
    </row>
    <row r="93" spans="1:12" x14ac:dyDescent="0.2">
      <c r="A93" s="224"/>
      <c r="B93" s="195" t="s">
        <v>176</v>
      </c>
      <c r="C93" s="195" t="s">
        <v>177</v>
      </c>
      <c r="D93" s="195" t="s">
        <v>178</v>
      </c>
      <c r="E93" s="221">
        <v>10</v>
      </c>
      <c r="F93" s="216">
        <v>6851</v>
      </c>
      <c r="G93" s="216">
        <v>68510</v>
      </c>
      <c r="H93" s="221">
        <v>0</v>
      </c>
      <c r="I93" s="221">
        <v>0</v>
      </c>
      <c r="J93" s="210">
        <v>68510</v>
      </c>
    </row>
    <row r="94" spans="1:12" x14ac:dyDescent="0.2">
      <c r="A94" s="224"/>
      <c r="B94" s="218" t="s">
        <v>179</v>
      </c>
      <c r="C94" s="195" t="s">
        <v>180</v>
      </c>
      <c r="D94" s="195" t="s">
        <v>183</v>
      </c>
      <c r="E94" s="222"/>
      <c r="F94" s="217"/>
      <c r="G94" s="217"/>
      <c r="H94" s="222"/>
      <c r="I94" s="222"/>
      <c r="J94" s="211"/>
    </row>
    <row r="95" spans="1:12" x14ac:dyDescent="0.2">
      <c r="A95" s="224"/>
      <c r="B95" s="220"/>
      <c r="C95" s="195" t="s">
        <v>191</v>
      </c>
      <c r="D95" s="195" t="s">
        <v>188</v>
      </c>
      <c r="E95" s="197">
        <v>24</v>
      </c>
      <c r="F95" s="198">
        <v>7805</v>
      </c>
      <c r="G95" s="198">
        <v>187320</v>
      </c>
      <c r="H95" s="198">
        <v>2140</v>
      </c>
      <c r="I95" s="198">
        <v>51360</v>
      </c>
      <c r="J95" s="199">
        <v>135960</v>
      </c>
    </row>
    <row r="96" spans="1:12" x14ac:dyDescent="0.2">
      <c r="A96" s="225"/>
      <c r="B96" s="195" t="s">
        <v>197</v>
      </c>
      <c r="C96" s="195" t="s">
        <v>191</v>
      </c>
      <c r="D96" s="195" t="s">
        <v>204</v>
      </c>
      <c r="E96" s="197">
        <v>7</v>
      </c>
      <c r="F96" s="198">
        <v>34403</v>
      </c>
      <c r="G96" s="198">
        <v>240821</v>
      </c>
      <c r="H96" s="197">
        <v>954</v>
      </c>
      <c r="I96" s="198">
        <v>6678</v>
      </c>
      <c r="J96" s="199">
        <v>234143</v>
      </c>
    </row>
    <row r="97" spans="1:12" ht="15.75" customHeight="1" x14ac:dyDescent="0.2">
      <c r="A97" s="223" t="s">
        <v>5</v>
      </c>
      <c r="B97" s="226" t="s">
        <v>110</v>
      </c>
      <c r="C97" s="227"/>
      <c r="D97" s="228"/>
      <c r="E97" s="198">
        <v>5493</v>
      </c>
      <c r="F97" s="198"/>
      <c r="G97" s="198">
        <v>90550302</v>
      </c>
      <c r="H97" s="198"/>
      <c r="I97" s="198">
        <v>8210670</v>
      </c>
      <c r="J97" s="199">
        <v>82339632</v>
      </c>
      <c r="K97" s="205"/>
      <c r="L97" s="205"/>
    </row>
    <row r="98" spans="1:12" x14ac:dyDescent="0.2">
      <c r="A98" s="224"/>
      <c r="B98" s="195" t="s">
        <v>176</v>
      </c>
      <c r="C98" s="195" t="s">
        <v>177</v>
      </c>
      <c r="D98" s="195" t="s">
        <v>178</v>
      </c>
      <c r="E98" s="221">
        <v>6</v>
      </c>
      <c r="F98" s="216">
        <v>6851</v>
      </c>
      <c r="G98" s="216">
        <v>41106</v>
      </c>
      <c r="H98" s="221">
        <v>0</v>
      </c>
      <c r="I98" s="221">
        <v>0</v>
      </c>
      <c r="J98" s="210">
        <v>41106</v>
      </c>
    </row>
    <row r="99" spans="1:12" x14ac:dyDescent="0.2">
      <c r="A99" s="224"/>
      <c r="B99" s="218" t="s">
        <v>179</v>
      </c>
      <c r="C99" s="195" t="s">
        <v>180</v>
      </c>
      <c r="D99" s="195" t="s">
        <v>183</v>
      </c>
      <c r="E99" s="222"/>
      <c r="F99" s="217"/>
      <c r="G99" s="217"/>
      <c r="H99" s="222"/>
      <c r="I99" s="222"/>
      <c r="J99" s="211"/>
    </row>
    <row r="100" spans="1:12" x14ac:dyDescent="0.2">
      <c r="A100" s="224"/>
      <c r="B100" s="219"/>
      <c r="C100" s="195" t="s">
        <v>185</v>
      </c>
      <c r="D100" s="195" t="s">
        <v>188</v>
      </c>
      <c r="E100" s="197">
        <v>11</v>
      </c>
      <c r="F100" s="198">
        <v>8435</v>
      </c>
      <c r="G100" s="198">
        <v>92785</v>
      </c>
      <c r="H100" s="198">
        <v>2770</v>
      </c>
      <c r="I100" s="198">
        <v>30470</v>
      </c>
      <c r="J100" s="199">
        <v>62315</v>
      </c>
    </row>
    <row r="101" spans="1:12" x14ac:dyDescent="0.2">
      <c r="A101" s="224"/>
      <c r="B101" s="219"/>
      <c r="C101" s="218" t="s">
        <v>191</v>
      </c>
      <c r="D101" s="195" t="s">
        <v>186</v>
      </c>
      <c r="E101" s="197">
        <v>353</v>
      </c>
      <c r="F101" s="198">
        <v>27954</v>
      </c>
      <c r="G101" s="198">
        <v>9867762</v>
      </c>
      <c r="H101" s="198">
        <v>2140</v>
      </c>
      <c r="I101" s="198">
        <v>755420</v>
      </c>
      <c r="J101" s="199">
        <v>9112342</v>
      </c>
    </row>
    <row r="102" spans="1:12" x14ac:dyDescent="0.2">
      <c r="A102" s="224"/>
      <c r="B102" s="219"/>
      <c r="C102" s="219"/>
      <c r="D102" s="195" t="s">
        <v>188</v>
      </c>
      <c r="E102" s="198">
        <v>2134</v>
      </c>
      <c r="F102" s="198">
        <v>7805</v>
      </c>
      <c r="G102" s="198">
        <v>16655870</v>
      </c>
      <c r="H102" s="198">
        <v>2140</v>
      </c>
      <c r="I102" s="198">
        <v>4566760</v>
      </c>
      <c r="J102" s="199">
        <v>12089110</v>
      </c>
    </row>
    <row r="103" spans="1:12" x14ac:dyDescent="0.2">
      <c r="A103" s="224"/>
      <c r="B103" s="220"/>
      <c r="C103" s="220"/>
      <c r="D103" s="195" t="s">
        <v>189</v>
      </c>
      <c r="E103" s="197">
        <v>1</v>
      </c>
      <c r="F103" s="198">
        <v>11298</v>
      </c>
      <c r="G103" s="198">
        <v>11298</v>
      </c>
      <c r="H103" s="198">
        <v>2140</v>
      </c>
      <c r="I103" s="198">
        <v>2140</v>
      </c>
      <c r="J103" s="199">
        <v>9158</v>
      </c>
    </row>
    <row r="104" spans="1:12" x14ac:dyDescent="0.2">
      <c r="A104" s="224"/>
      <c r="B104" s="218" t="s">
        <v>197</v>
      </c>
      <c r="C104" s="218" t="s">
        <v>180</v>
      </c>
      <c r="D104" s="195" t="s">
        <v>213</v>
      </c>
      <c r="E104" s="197">
        <v>2</v>
      </c>
      <c r="F104" s="198">
        <v>19510</v>
      </c>
      <c r="G104" s="198">
        <v>39020</v>
      </c>
      <c r="H104" s="197">
        <v>0</v>
      </c>
      <c r="I104" s="197">
        <v>0</v>
      </c>
      <c r="J104" s="199">
        <v>39020</v>
      </c>
    </row>
    <row r="105" spans="1:12" x14ac:dyDescent="0.2">
      <c r="A105" s="224"/>
      <c r="B105" s="219"/>
      <c r="C105" s="220"/>
      <c r="D105" s="195" t="s">
        <v>198</v>
      </c>
      <c r="E105" s="197">
        <v>1</v>
      </c>
      <c r="F105" s="198">
        <v>33449</v>
      </c>
      <c r="G105" s="198">
        <v>33449</v>
      </c>
      <c r="H105" s="197">
        <v>0</v>
      </c>
      <c r="I105" s="197">
        <v>0</v>
      </c>
      <c r="J105" s="199">
        <v>33449</v>
      </c>
    </row>
    <row r="106" spans="1:12" x14ac:dyDescent="0.2">
      <c r="A106" s="224"/>
      <c r="B106" s="219"/>
      <c r="C106" s="218" t="s">
        <v>185</v>
      </c>
      <c r="D106" s="195" t="s">
        <v>214</v>
      </c>
      <c r="E106" s="197">
        <v>1</v>
      </c>
      <c r="F106" s="198">
        <v>34264</v>
      </c>
      <c r="G106" s="198">
        <v>34264</v>
      </c>
      <c r="H106" s="198">
        <v>1584</v>
      </c>
      <c r="I106" s="198">
        <v>1584</v>
      </c>
      <c r="J106" s="199">
        <v>32680</v>
      </c>
    </row>
    <row r="107" spans="1:12" x14ac:dyDescent="0.2">
      <c r="A107" s="224"/>
      <c r="B107" s="219"/>
      <c r="C107" s="219"/>
      <c r="D107" s="195" t="s">
        <v>208</v>
      </c>
      <c r="E107" s="197">
        <v>10</v>
      </c>
      <c r="F107" s="198">
        <v>21094</v>
      </c>
      <c r="G107" s="198">
        <v>210940</v>
      </c>
      <c r="H107" s="198">
        <v>1584</v>
      </c>
      <c r="I107" s="198">
        <v>15840</v>
      </c>
      <c r="J107" s="199">
        <v>195100</v>
      </c>
    </row>
    <row r="108" spans="1:12" x14ac:dyDescent="0.2">
      <c r="A108" s="224"/>
      <c r="B108" s="219"/>
      <c r="C108" s="220"/>
      <c r="D108" s="195" t="s">
        <v>204</v>
      </c>
      <c r="E108" s="197">
        <v>2</v>
      </c>
      <c r="F108" s="198">
        <v>35033</v>
      </c>
      <c r="G108" s="198">
        <v>70066</v>
      </c>
      <c r="H108" s="198">
        <v>1584</v>
      </c>
      <c r="I108" s="198">
        <v>3168</v>
      </c>
      <c r="J108" s="199">
        <v>66898</v>
      </c>
    </row>
    <row r="109" spans="1:12" x14ac:dyDescent="0.2">
      <c r="A109" s="224"/>
      <c r="B109" s="219"/>
      <c r="C109" s="218" t="s">
        <v>191</v>
      </c>
      <c r="D109" s="195" t="s">
        <v>214</v>
      </c>
      <c r="E109" s="197">
        <v>53</v>
      </c>
      <c r="F109" s="198">
        <v>33634</v>
      </c>
      <c r="G109" s="198">
        <v>1782602</v>
      </c>
      <c r="H109" s="197">
        <v>954</v>
      </c>
      <c r="I109" s="198">
        <v>50562</v>
      </c>
      <c r="J109" s="199">
        <v>1732040</v>
      </c>
    </row>
    <row r="110" spans="1:12" x14ac:dyDescent="0.2">
      <c r="A110" s="224"/>
      <c r="B110" s="219"/>
      <c r="C110" s="219"/>
      <c r="D110" s="195" t="s">
        <v>208</v>
      </c>
      <c r="E110" s="198">
        <v>2643</v>
      </c>
      <c r="F110" s="198">
        <v>20464</v>
      </c>
      <c r="G110" s="198">
        <v>54086352</v>
      </c>
      <c r="H110" s="197">
        <v>954</v>
      </c>
      <c r="I110" s="198">
        <v>2521422</v>
      </c>
      <c r="J110" s="199">
        <v>51564930</v>
      </c>
    </row>
    <row r="111" spans="1:12" x14ac:dyDescent="0.2">
      <c r="A111" s="224"/>
      <c r="B111" s="219"/>
      <c r="C111" s="219"/>
      <c r="D111" s="195" t="s">
        <v>209</v>
      </c>
      <c r="E111" s="197">
        <v>88</v>
      </c>
      <c r="F111" s="198">
        <v>13148</v>
      </c>
      <c r="G111" s="198">
        <v>1157024</v>
      </c>
      <c r="H111" s="197">
        <v>954</v>
      </c>
      <c r="I111" s="198">
        <v>83952</v>
      </c>
      <c r="J111" s="199">
        <v>1073072</v>
      </c>
    </row>
    <row r="112" spans="1:12" x14ac:dyDescent="0.2">
      <c r="A112" s="225"/>
      <c r="B112" s="220"/>
      <c r="C112" s="220"/>
      <c r="D112" s="195" t="s">
        <v>204</v>
      </c>
      <c r="E112" s="197">
        <v>188</v>
      </c>
      <c r="F112" s="198">
        <v>34403</v>
      </c>
      <c r="G112" s="198">
        <v>6467764</v>
      </c>
      <c r="H112" s="197">
        <v>954</v>
      </c>
      <c r="I112" s="198">
        <v>179352</v>
      </c>
      <c r="J112" s="199">
        <v>6288412</v>
      </c>
    </row>
    <row r="113" spans="1:12" ht="15.75" customHeight="1" x14ac:dyDescent="0.2">
      <c r="A113" s="223" t="s">
        <v>6</v>
      </c>
      <c r="B113" s="226" t="s">
        <v>110</v>
      </c>
      <c r="C113" s="227"/>
      <c r="D113" s="228"/>
      <c r="E113" s="198">
        <v>8266</v>
      </c>
      <c r="F113" s="198"/>
      <c r="G113" s="198">
        <v>129813332</v>
      </c>
      <c r="H113" s="198"/>
      <c r="I113" s="198">
        <v>12363886</v>
      </c>
      <c r="J113" s="199">
        <v>117449446</v>
      </c>
      <c r="K113" s="205"/>
      <c r="L113" s="205"/>
    </row>
    <row r="114" spans="1:12" x14ac:dyDescent="0.2">
      <c r="A114" s="224"/>
      <c r="B114" s="195" t="s">
        <v>176</v>
      </c>
      <c r="C114" s="195" t="s">
        <v>177</v>
      </c>
      <c r="D114" s="195" t="s">
        <v>178</v>
      </c>
      <c r="E114" s="221">
        <v>1</v>
      </c>
      <c r="F114" s="216">
        <v>27000</v>
      </c>
      <c r="G114" s="216">
        <v>27000</v>
      </c>
      <c r="H114" s="221">
        <v>0</v>
      </c>
      <c r="I114" s="221">
        <v>0</v>
      </c>
      <c r="J114" s="210">
        <v>27000</v>
      </c>
    </row>
    <row r="115" spans="1:12" x14ac:dyDescent="0.2">
      <c r="A115" s="224"/>
      <c r="B115" s="218" t="s">
        <v>179</v>
      </c>
      <c r="C115" s="218" t="s">
        <v>180</v>
      </c>
      <c r="D115" s="195" t="s">
        <v>220</v>
      </c>
      <c r="E115" s="222"/>
      <c r="F115" s="217"/>
      <c r="G115" s="217"/>
      <c r="H115" s="222"/>
      <c r="I115" s="222"/>
      <c r="J115" s="211"/>
    </row>
    <row r="116" spans="1:12" x14ac:dyDescent="0.2">
      <c r="A116" s="224"/>
      <c r="B116" s="219"/>
      <c r="C116" s="219"/>
      <c r="D116" s="195" t="s">
        <v>183</v>
      </c>
      <c r="E116" s="197">
        <v>31</v>
      </c>
      <c r="F116" s="198">
        <v>6851</v>
      </c>
      <c r="G116" s="198">
        <v>212381</v>
      </c>
      <c r="H116" s="197">
        <v>0</v>
      </c>
      <c r="I116" s="197">
        <v>0</v>
      </c>
      <c r="J116" s="199">
        <v>212381</v>
      </c>
    </row>
    <row r="117" spans="1:12" x14ac:dyDescent="0.2">
      <c r="A117" s="224"/>
      <c r="B117" s="219"/>
      <c r="C117" s="220"/>
      <c r="D117" s="195" t="s">
        <v>184</v>
      </c>
      <c r="E117" s="197">
        <v>1</v>
      </c>
      <c r="F117" s="198">
        <v>10344</v>
      </c>
      <c r="G117" s="198">
        <v>10344</v>
      </c>
      <c r="H117" s="197">
        <v>0</v>
      </c>
      <c r="I117" s="197">
        <v>0</v>
      </c>
      <c r="J117" s="199">
        <v>10344</v>
      </c>
    </row>
    <row r="118" spans="1:12" ht="15.75" customHeight="1" x14ac:dyDescent="0.2">
      <c r="A118" s="224"/>
      <c r="B118" s="219"/>
      <c r="C118" s="218" t="s">
        <v>185</v>
      </c>
      <c r="D118" s="195" t="s">
        <v>188</v>
      </c>
      <c r="E118" s="197">
        <v>40</v>
      </c>
      <c r="F118" s="198">
        <v>8435</v>
      </c>
      <c r="G118" s="198">
        <v>337400</v>
      </c>
      <c r="H118" s="198">
        <v>2770</v>
      </c>
      <c r="I118" s="198">
        <v>110800</v>
      </c>
      <c r="J118" s="199">
        <v>226600</v>
      </c>
    </row>
    <row r="119" spans="1:12" x14ac:dyDescent="0.2">
      <c r="A119" s="224"/>
      <c r="B119" s="219"/>
      <c r="C119" s="220"/>
      <c r="D119" s="195" t="s">
        <v>189</v>
      </c>
      <c r="E119" s="197">
        <v>2</v>
      </c>
      <c r="F119" s="198">
        <v>11928</v>
      </c>
      <c r="G119" s="198">
        <v>23856</v>
      </c>
      <c r="H119" s="198">
        <v>2770</v>
      </c>
      <c r="I119" s="198">
        <v>5540</v>
      </c>
      <c r="J119" s="199">
        <v>18316</v>
      </c>
    </row>
    <row r="120" spans="1:12" x14ac:dyDescent="0.2">
      <c r="A120" s="224"/>
      <c r="B120" s="219"/>
      <c r="C120" s="195" t="s">
        <v>190</v>
      </c>
      <c r="D120" s="195" t="s">
        <v>188</v>
      </c>
      <c r="E120" s="197">
        <v>16</v>
      </c>
      <c r="F120" s="198">
        <v>7805</v>
      </c>
      <c r="G120" s="198">
        <v>124880</v>
      </c>
      <c r="H120" s="198">
        <v>2524</v>
      </c>
      <c r="I120" s="198">
        <v>40384</v>
      </c>
      <c r="J120" s="199">
        <v>84496</v>
      </c>
    </row>
    <row r="121" spans="1:12" x14ac:dyDescent="0.2">
      <c r="A121" s="224"/>
      <c r="B121" s="219"/>
      <c r="C121" s="218" t="s">
        <v>191</v>
      </c>
      <c r="D121" s="195" t="s">
        <v>186</v>
      </c>
      <c r="E121" s="197">
        <v>339</v>
      </c>
      <c r="F121" s="198">
        <v>27954</v>
      </c>
      <c r="G121" s="198">
        <v>9476406</v>
      </c>
      <c r="H121" s="198">
        <v>2140</v>
      </c>
      <c r="I121" s="198">
        <v>725460</v>
      </c>
      <c r="J121" s="199">
        <v>8750946</v>
      </c>
    </row>
    <row r="122" spans="1:12" x14ac:dyDescent="0.2">
      <c r="A122" s="224"/>
      <c r="B122" s="219"/>
      <c r="C122" s="219"/>
      <c r="D122" s="195" t="s">
        <v>193</v>
      </c>
      <c r="E122" s="197">
        <v>1</v>
      </c>
      <c r="F122" s="198">
        <v>20416</v>
      </c>
      <c r="G122" s="198">
        <v>20416</v>
      </c>
      <c r="H122" s="198">
        <v>2140</v>
      </c>
      <c r="I122" s="198">
        <v>2140</v>
      </c>
      <c r="J122" s="199">
        <v>18276</v>
      </c>
    </row>
    <row r="123" spans="1:12" x14ac:dyDescent="0.2">
      <c r="A123" s="224"/>
      <c r="B123" s="219"/>
      <c r="C123" s="219"/>
      <c r="D123" s="195" t="s">
        <v>188</v>
      </c>
      <c r="E123" s="198">
        <v>2274</v>
      </c>
      <c r="F123" s="198">
        <v>7805</v>
      </c>
      <c r="G123" s="198">
        <v>17748570</v>
      </c>
      <c r="H123" s="198">
        <v>2140</v>
      </c>
      <c r="I123" s="198">
        <v>4866360</v>
      </c>
      <c r="J123" s="199">
        <v>12882210</v>
      </c>
    </row>
    <row r="124" spans="1:12" x14ac:dyDescent="0.2">
      <c r="A124" s="224"/>
      <c r="B124" s="220"/>
      <c r="C124" s="220"/>
      <c r="D124" s="195" t="s">
        <v>189</v>
      </c>
      <c r="E124" s="198">
        <v>1085</v>
      </c>
      <c r="F124" s="198">
        <v>11298</v>
      </c>
      <c r="G124" s="198">
        <v>12258330</v>
      </c>
      <c r="H124" s="198">
        <v>2140</v>
      </c>
      <c r="I124" s="198">
        <v>2321900</v>
      </c>
      <c r="J124" s="199">
        <v>9936430</v>
      </c>
    </row>
    <row r="125" spans="1:12" x14ac:dyDescent="0.2">
      <c r="A125" s="224"/>
      <c r="B125" s="218" t="s">
        <v>197</v>
      </c>
      <c r="C125" s="218" t="s">
        <v>180</v>
      </c>
      <c r="D125" s="195" t="s">
        <v>213</v>
      </c>
      <c r="E125" s="197">
        <v>2</v>
      </c>
      <c r="F125" s="198">
        <v>19510</v>
      </c>
      <c r="G125" s="198">
        <v>39020</v>
      </c>
      <c r="H125" s="197">
        <v>0</v>
      </c>
      <c r="I125" s="197">
        <v>0</v>
      </c>
      <c r="J125" s="199">
        <v>39020</v>
      </c>
    </row>
    <row r="126" spans="1:12" x14ac:dyDescent="0.2">
      <c r="A126" s="224"/>
      <c r="B126" s="219"/>
      <c r="C126" s="219"/>
      <c r="D126" s="195" t="s">
        <v>198</v>
      </c>
      <c r="E126" s="197">
        <v>1</v>
      </c>
      <c r="F126" s="198">
        <v>33449</v>
      </c>
      <c r="G126" s="198">
        <v>33449</v>
      </c>
      <c r="H126" s="197">
        <v>0</v>
      </c>
      <c r="I126" s="197">
        <v>0</v>
      </c>
      <c r="J126" s="199">
        <v>33449</v>
      </c>
    </row>
    <row r="127" spans="1:12" x14ac:dyDescent="0.2">
      <c r="A127" s="224"/>
      <c r="B127" s="219"/>
      <c r="C127" s="220"/>
      <c r="D127" s="195" t="s">
        <v>200</v>
      </c>
      <c r="E127" s="197">
        <v>1</v>
      </c>
      <c r="F127" s="198">
        <v>6198</v>
      </c>
      <c r="G127" s="198">
        <v>6198</v>
      </c>
      <c r="H127" s="197">
        <v>0</v>
      </c>
      <c r="I127" s="197">
        <v>0</v>
      </c>
      <c r="J127" s="199">
        <v>6198</v>
      </c>
    </row>
    <row r="128" spans="1:12" x14ac:dyDescent="0.2">
      <c r="A128" s="224"/>
      <c r="B128" s="219"/>
      <c r="C128" s="218" t="s">
        <v>185</v>
      </c>
      <c r="D128" s="195" t="s">
        <v>208</v>
      </c>
      <c r="E128" s="197">
        <v>15</v>
      </c>
      <c r="F128" s="198">
        <v>21094</v>
      </c>
      <c r="G128" s="198">
        <v>316410</v>
      </c>
      <c r="H128" s="198">
        <v>1584</v>
      </c>
      <c r="I128" s="198">
        <v>23760</v>
      </c>
      <c r="J128" s="199">
        <v>292650</v>
      </c>
    </row>
    <row r="129" spans="1:12" x14ac:dyDescent="0.2">
      <c r="A129" s="224"/>
      <c r="B129" s="219"/>
      <c r="C129" s="219"/>
      <c r="D129" s="195" t="s">
        <v>209</v>
      </c>
      <c r="E129" s="197">
        <v>1</v>
      </c>
      <c r="F129" s="198">
        <v>13778</v>
      </c>
      <c r="G129" s="198">
        <v>13778</v>
      </c>
      <c r="H129" s="198">
        <v>1584</v>
      </c>
      <c r="I129" s="198">
        <v>1584</v>
      </c>
      <c r="J129" s="199">
        <v>12194</v>
      </c>
    </row>
    <row r="130" spans="1:12" x14ac:dyDescent="0.2">
      <c r="A130" s="224"/>
      <c r="B130" s="219"/>
      <c r="C130" s="219"/>
      <c r="D130" s="195" t="s">
        <v>204</v>
      </c>
      <c r="E130" s="197">
        <v>6</v>
      </c>
      <c r="F130" s="198">
        <v>35033</v>
      </c>
      <c r="G130" s="198">
        <v>210198</v>
      </c>
      <c r="H130" s="198">
        <v>1584</v>
      </c>
      <c r="I130" s="198">
        <v>9504</v>
      </c>
      <c r="J130" s="199">
        <v>200694</v>
      </c>
    </row>
    <row r="131" spans="1:12" x14ac:dyDescent="0.2">
      <c r="A131" s="224"/>
      <c r="B131" s="219"/>
      <c r="C131" s="220"/>
      <c r="D131" s="195" t="s">
        <v>206</v>
      </c>
      <c r="E131" s="197">
        <v>11</v>
      </c>
      <c r="F131" s="198">
        <v>5561</v>
      </c>
      <c r="G131" s="198">
        <v>61171</v>
      </c>
      <c r="H131" s="198">
        <v>1584</v>
      </c>
      <c r="I131" s="198">
        <v>17424</v>
      </c>
      <c r="J131" s="199">
        <v>43747</v>
      </c>
    </row>
    <row r="132" spans="1:12" x14ac:dyDescent="0.2">
      <c r="A132" s="224"/>
      <c r="B132" s="219"/>
      <c r="C132" s="218" t="s">
        <v>190</v>
      </c>
      <c r="D132" s="195" t="s">
        <v>208</v>
      </c>
      <c r="E132" s="197">
        <v>7</v>
      </c>
      <c r="F132" s="198">
        <v>20464</v>
      </c>
      <c r="G132" s="198">
        <v>143248</v>
      </c>
      <c r="H132" s="198">
        <v>1338</v>
      </c>
      <c r="I132" s="198">
        <v>9366</v>
      </c>
      <c r="J132" s="199">
        <v>133882</v>
      </c>
    </row>
    <row r="133" spans="1:12" x14ac:dyDescent="0.2">
      <c r="A133" s="224"/>
      <c r="B133" s="219"/>
      <c r="C133" s="220"/>
      <c r="D133" s="195" t="s">
        <v>207</v>
      </c>
      <c r="E133" s="197">
        <v>4</v>
      </c>
      <c r="F133" s="198">
        <v>7152</v>
      </c>
      <c r="G133" s="198">
        <v>28608</v>
      </c>
      <c r="H133" s="198">
        <v>1338</v>
      </c>
      <c r="I133" s="198">
        <v>5352</v>
      </c>
      <c r="J133" s="199">
        <v>23256</v>
      </c>
    </row>
    <row r="134" spans="1:12" x14ac:dyDescent="0.2">
      <c r="A134" s="224"/>
      <c r="B134" s="219"/>
      <c r="C134" s="218" t="s">
        <v>191</v>
      </c>
      <c r="D134" s="195" t="s">
        <v>214</v>
      </c>
      <c r="E134" s="197">
        <v>152</v>
      </c>
      <c r="F134" s="198">
        <v>33634</v>
      </c>
      <c r="G134" s="198">
        <v>5112368</v>
      </c>
      <c r="H134" s="197">
        <v>954</v>
      </c>
      <c r="I134" s="198">
        <v>145008</v>
      </c>
      <c r="J134" s="199">
        <v>4967360</v>
      </c>
    </row>
    <row r="135" spans="1:12" x14ac:dyDescent="0.2">
      <c r="A135" s="224"/>
      <c r="B135" s="219"/>
      <c r="C135" s="219"/>
      <c r="D135" s="195" t="s">
        <v>208</v>
      </c>
      <c r="E135" s="198">
        <v>3307</v>
      </c>
      <c r="F135" s="198">
        <v>20464</v>
      </c>
      <c r="G135" s="198">
        <v>67674448</v>
      </c>
      <c r="H135" s="197">
        <v>954</v>
      </c>
      <c r="I135" s="198">
        <v>3154878</v>
      </c>
      <c r="J135" s="199">
        <v>64519570</v>
      </c>
    </row>
    <row r="136" spans="1:12" x14ac:dyDescent="0.2">
      <c r="A136" s="224"/>
      <c r="B136" s="219"/>
      <c r="C136" s="219"/>
      <c r="D136" s="195" t="s">
        <v>209</v>
      </c>
      <c r="E136" s="197">
        <v>100</v>
      </c>
      <c r="F136" s="198">
        <v>13148</v>
      </c>
      <c r="G136" s="198">
        <v>1314800</v>
      </c>
      <c r="H136" s="197">
        <v>954</v>
      </c>
      <c r="I136" s="198">
        <v>95400</v>
      </c>
      <c r="J136" s="199">
        <v>1219400</v>
      </c>
    </row>
    <row r="137" spans="1:12" x14ac:dyDescent="0.2">
      <c r="A137" s="224"/>
      <c r="B137" s="219"/>
      <c r="C137" s="219"/>
      <c r="D137" s="195" t="s">
        <v>204</v>
      </c>
      <c r="E137" s="197">
        <v>346</v>
      </c>
      <c r="F137" s="198">
        <v>34403</v>
      </c>
      <c r="G137" s="198">
        <v>11903438</v>
      </c>
      <c r="H137" s="197">
        <v>954</v>
      </c>
      <c r="I137" s="198">
        <v>330084</v>
      </c>
      <c r="J137" s="199">
        <v>11573354</v>
      </c>
    </row>
    <row r="138" spans="1:12" x14ac:dyDescent="0.2">
      <c r="A138" s="224"/>
      <c r="B138" s="219"/>
      <c r="C138" s="219"/>
      <c r="D138" s="195" t="s">
        <v>206</v>
      </c>
      <c r="E138" s="197">
        <v>461</v>
      </c>
      <c r="F138" s="198">
        <v>4931</v>
      </c>
      <c r="G138" s="198">
        <v>2273191</v>
      </c>
      <c r="H138" s="197">
        <v>954</v>
      </c>
      <c r="I138" s="198">
        <v>439794</v>
      </c>
      <c r="J138" s="199">
        <v>1833397</v>
      </c>
    </row>
    <row r="139" spans="1:12" x14ac:dyDescent="0.2">
      <c r="A139" s="225"/>
      <c r="B139" s="220"/>
      <c r="C139" s="220"/>
      <c r="D139" s="195" t="s">
        <v>207</v>
      </c>
      <c r="E139" s="197">
        <v>62</v>
      </c>
      <c r="F139" s="198">
        <v>7152</v>
      </c>
      <c r="G139" s="198">
        <v>443424</v>
      </c>
      <c r="H139" s="197">
        <v>954</v>
      </c>
      <c r="I139" s="198">
        <v>59148</v>
      </c>
      <c r="J139" s="199">
        <v>384276</v>
      </c>
    </row>
    <row r="140" spans="1:12" ht="15.75" customHeight="1" x14ac:dyDescent="0.2">
      <c r="A140" s="223" t="s">
        <v>7</v>
      </c>
      <c r="B140" s="226" t="s">
        <v>110</v>
      </c>
      <c r="C140" s="227"/>
      <c r="D140" s="228"/>
      <c r="E140" s="198">
        <v>25661</v>
      </c>
      <c r="F140" s="198"/>
      <c r="G140" s="198">
        <v>383677570</v>
      </c>
      <c r="H140" s="198"/>
      <c r="I140" s="198">
        <v>107967716</v>
      </c>
      <c r="J140" s="199">
        <v>275709854</v>
      </c>
      <c r="K140" s="205"/>
      <c r="L140" s="205"/>
    </row>
    <row r="141" spans="1:12" x14ac:dyDescent="0.2">
      <c r="A141" s="224"/>
      <c r="B141" s="195" t="s">
        <v>176</v>
      </c>
      <c r="C141" s="195" t="s">
        <v>177</v>
      </c>
      <c r="D141" s="195" t="s">
        <v>178</v>
      </c>
      <c r="E141" s="221">
        <v>30</v>
      </c>
      <c r="F141" s="216">
        <v>6851</v>
      </c>
      <c r="G141" s="216">
        <v>205530</v>
      </c>
      <c r="H141" s="221">
        <v>0</v>
      </c>
      <c r="I141" s="221">
        <v>0</v>
      </c>
      <c r="J141" s="210">
        <v>205530</v>
      </c>
    </row>
    <row r="142" spans="1:12" x14ac:dyDescent="0.2">
      <c r="A142" s="224"/>
      <c r="B142" s="218" t="s">
        <v>179</v>
      </c>
      <c r="C142" s="195" t="s">
        <v>180</v>
      </c>
      <c r="D142" s="195" t="s">
        <v>183</v>
      </c>
      <c r="E142" s="222"/>
      <c r="F142" s="217"/>
      <c r="G142" s="217"/>
      <c r="H142" s="222"/>
      <c r="I142" s="222"/>
      <c r="J142" s="211"/>
    </row>
    <row r="143" spans="1:12" x14ac:dyDescent="0.2">
      <c r="A143" s="224"/>
      <c r="B143" s="219"/>
      <c r="C143" s="195" t="s">
        <v>185</v>
      </c>
      <c r="D143" s="195" t="s">
        <v>188</v>
      </c>
      <c r="E143" s="197">
        <v>4</v>
      </c>
      <c r="F143" s="198">
        <v>8435</v>
      </c>
      <c r="G143" s="198">
        <v>33740</v>
      </c>
      <c r="H143" s="198">
        <v>2770</v>
      </c>
      <c r="I143" s="198">
        <v>11080</v>
      </c>
      <c r="J143" s="199">
        <v>22660</v>
      </c>
    </row>
    <row r="144" spans="1:12" x14ac:dyDescent="0.2">
      <c r="A144" s="224"/>
      <c r="B144" s="219"/>
      <c r="C144" s="218" t="s">
        <v>191</v>
      </c>
      <c r="D144" s="195" t="s">
        <v>186</v>
      </c>
      <c r="E144" s="197">
        <v>242</v>
      </c>
      <c r="F144" s="198">
        <v>27954</v>
      </c>
      <c r="G144" s="198">
        <v>6764868</v>
      </c>
      <c r="H144" s="198">
        <v>2140</v>
      </c>
      <c r="I144" s="198">
        <v>517880</v>
      </c>
      <c r="J144" s="199">
        <v>6246988</v>
      </c>
    </row>
    <row r="145" spans="1:10" x14ac:dyDescent="0.2">
      <c r="A145" s="224"/>
      <c r="B145" s="220"/>
      <c r="C145" s="220"/>
      <c r="D145" s="195" t="s">
        <v>188</v>
      </c>
      <c r="E145" s="198">
        <v>2334</v>
      </c>
      <c r="F145" s="198">
        <v>7805</v>
      </c>
      <c r="G145" s="198">
        <v>18216870</v>
      </c>
      <c r="H145" s="198">
        <v>2140</v>
      </c>
      <c r="I145" s="198">
        <v>4994760</v>
      </c>
      <c r="J145" s="199">
        <v>13222110</v>
      </c>
    </row>
    <row r="146" spans="1:10" ht="15.75" customHeight="1" x14ac:dyDescent="0.2">
      <c r="A146" s="224"/>
      <c r="B146" s="218" t="s">
        <v>211</v>
      </c>
      <c r="C146" s="218" t="s">
        <v>185</v>
      </c>
      <c r="D146" s="195" t="s">
        <v>215</v>
      </c>
      <c r="E146" s="197">
        <v>325</v>
      </c>
      <c r="F146" s="198">
        <v>12313</v>
      </c>
      <c r="G146" s="198">
        <v>4001725</v>
      </c>
      <c r="H146" s="198">
        <v>5613</v>
      </c>
      <c r="I146" s="198">
        <v>1824225</v>
      </c>
      <c r="J146" s="199">
        <v>2177500</v>
      </c>
    </row>
    <row r="147" spans="1:10" x14ac:dyDescent="0.2">
      <c r="A147" s="224"/>
      <c r="B147" s="219"/>
      <c r="C147" s="220"/>
      <c r="D147" s="195" t="s">
        <v>216</v>
      </c>
      <c r="E147" s="197">
        <v>1</v>
      </c>
      <c r="F147" s="197">
        <v>0</v>
      </c>
      <c r="G147" s="197">
        <v>0</v>
      </c>
      <c r="H147" s="197">
        <v>0</v>
      </c>
      <c r="I147" s="197">
        <v>0</v>
      </c>
      <c r="J147" s="200">
        <v>0</v>
      </c>
    </row>
    <row r="148" spans="1:10" x14ac:dyDescent="0.2">
      <c r="A148" s="224"/>
      <c r="B148" s="219"/>
      <c r="C148" s="218" t="s">
        <v>191</v>
      </c>
      <c r="D148" s="195" t="s">
        <v>233</v>
      </c>
      <c r="E148" s="197">
        <v>1</v>
      </c>
      <c r="F148" s="198">
        <v>34070</v>
      </c>
      <c r="G148" s="198">
        <v>34070</v>
      </c>
      <c r="H148" s="198">
        <v>27370</v>
      </c>
      <c r="I148" s="198">
        <v>27370</v>
      </c>
      <c r="J148" s="199">
        <v>6700</v>
      </c>
    </row>
    <row r="149" spans="1:10" x14ac:dyDescent="0.2">
      <c r="A149" s="224"/>
      <c r="B149" s="219"/>
      <c r="C149" s="219"/>
      <c r="D149" s="195" t="s">
        <v>234</v>
      </c>
      <c r="E149" s="197">
        <v>2</v>
      </c>
      <c r="F149" s="198">
        <v>16272</v>
      </c>
      <c r="G149" s="198">
        <v>32544</v>
      </c>
      <c r="H149" s="198">
        <v>9572</v>
      </c>
      <c r="I149" s="198">
        <v>19144</v>
      </c>
      <c r="J149" s="199">
        <v>13400</v>
      </c>
    </row>
    <row r="150" spans="1:10" x14ac:dyDescent="0.2">
      <c r="A150" s="224"/>
      <c r="B150" s="219"/>
      <c r="C150" s="219"/>
      <c r="D150" s="195" t="s">
        <v>215</v>
      </c>
      <c r="E150" s="198">
        <v>16928</v>
      </c>
      <c r="F150" s="198">
        <v>12313</v>
      </c>
      <c r="G150" s="198">
        <v>208434464</v>
      </c>
      <c r="H150" s="198">
        <v>5613</v>
      </c>
      <c r="I150" s="198">
        <v>95016864</v>
      </c>
      <c r="J150" s="199">
        <v>113417600</v>
      </c>
    </row>
    <row r="151" spans="1:10" x14ac:dyDescent="0.2">
      <c r="A151" s="224"/>
      <c r="B151" s="219"/>
      <c r="C151" s="219"/>
      <c r="D151" s="195" t="s">
        <v>216</v>
      </c>
      <c r="E151" s="197">
        <v>7</v>
      </c>
      <c r="F151" s="197">
        <v>0</v>
      </c>
      <c r="G151" s="197">
        <v>0</v>
      </c>
      <c r="H151" s="197">
        <v>0</v>
      </c>
      <c r="I151" s="197">
        <v>0</v>
      </c>
      <c r="J151" s="200">
        <v>0</v>
      </c>
    </row>
    <row r="152" spans="1:10" x14ac:dyDescent="0.2">
      <c r="A152" s="224"/>
      <c r="B152" s="219"/>
      <c r="C152" s="219"/>
      <c r="D152" s="195" t="s">
        <v>202</v>
      </c>
      <c r="E152" s="197">
        <v>9</v>
      </c>
      <c r="F152" s="198">
        <v>9246</v>
      </c>
      <c r="G152" s="198">
        <v>83214</v>
      </c>
      <c r="H152" s="198">
        <v>2546</v>
      </c>
      <c r="I152" s="198">
        <v>22914</v>
      </c>
      <c r="J152" s="199">
        <v>60300</v>
      </c>
    </row>
    <row r="153" spans="1:10" x14ac:dyDescent="0.2">
      <c r="A153" s="224"/>
      <c r="B153" s="219"/>
      <c r="C153" s="219"/>
      <c r="D153" s="195" t="s">
        <v>212</v>
      </c>
      <c r="E153" s="197">
        <v>29</v>
      </c>
      <c r="F153" s="198">
        <v>8292</v>
      </c>
      <c r="G153" s="198">
        <v>240468</v>
      </c>
      <c r="H153" s="198">
        <v>1592</v>
      </c>
      <c r="I153" s="198">
        <v>46168</v>
      </c>
      <c r="J153" s="199">
        <v>194300</v>
      </c>
    </row>
    <row r="154" spans="1:10" x14ac:dyDescent="0.2">
      <c r="A154" s="224"/>
      <c r="B154" s="220"/>
      <c r="C154" s="220"/>
      <c r="D154" s="195" t="s">
        <v>231</v>
      </c>
      <c r="E154" s="197">
        <v>1</v>
      </c>
      <c r="F154" s="198">
        <v>9537</v>
      </c>
      <c r="G154" s="198">
        <v>9537</v>
      </c>
      <c r="H154" s="198">
        <v>2837</v>
      </c>
      <c r="I154" s="198">
        <v>2837</v>
      </c>
      <c r="J154" s="199">
        <v>6700</v>
      </c>
    </row>
    <row r="155" spans="1:10" x14ac:dyDescent="0.2">
      <c r="A155" s="224"/>
      <c r="B155" s="218" t="s">
        <v>197</v>
      </c>
      <c r="C155" s="218" t="s">
        <v>180</v>
      </c>
      <c r="D155" s="195" t="s">
        <v>213</v>
      </c>
      <c r="E155" s="197">
        <v>3</v>
      </c>
      <c r="F155" s="198">
        <v>19510</v>
      </c>
      <c r="G155" s="198">
        <v>58530</v>
      </c>
      <c r="H155" s="197">
        <v>0</v>
      </c>
      <c r="I155" s="197">
        <v>0</v>
      </c>
      <c r="J155" s="199">
        <v>58530</v>
      </c>
    </row>
    <row r="156" spans="1:10" x14ac:dyDescent="0.2">
      <c r="A156" s="224"/>
      <c r="B156" s="219"/>
      <c r="C156" s="219"/>
      <c r="D156" s="195" t="s">
        <v>223</v>
      </c>
      <c r="E156" s="197">
        <v>1</v>
      </c>
      <c r="F156" s="198">
        <v>2927</v>
      </c>
      <c r="G156" s="198">
        <v>2927</v>
      </c>
      <c r="H156" s="197">
        <v>0</v>
      </c>
      <c r="I156" s="197">
        <v>0</v>
      </c>
      <c r="J156" s="199">
        <v>2927</v>
      </c>
    </row>
    <row r="157" spans="1:10" x14ac:dyDescent="0.2">
      <c r="A157" s="224"/>
      <c r="B157" s="219"/>
      <c r="C157" s="220"/>
      <c r="D157" s="195" t="s">
        <v>198</v>
      </c>
      <c r="E157" s="197">
        <v>3</v>
      </c>
      <c r="F157" s="198">
        <v>33449</v>
      </c>
      <c r="G157" s="198">
        <v>100347</v>
      </c>
      <c r="H157" s="197">
        <v>0</v>
      </c>
      <c r="I157" s="197">
        <v>0</v>
      </c>
      <c r="J157" s="199">
        <v>100347</v>
      </c>
    </row>
    <row r="158" spans="1:10" x14ac:dyDescent="0.2">
      <c r="A158" s="224"/>
      <c r="B158" s="219"/>
      <c r="C158" s="218" t="s">
        <v>185</v>
      </c>
      <c r="D158" s="195" t="s">
        <v>208</v>
      </c>
      <c r="E158" s="197">
        <v>1</v>
      </c>
      <c r="F158" s="198">
        <v>21094</v>
      </c>
      <c r="G158" s="198">
        <v>21094</v>
      </c>
      <c r="H158" s="198">
        <v>1584</v>
      </c>
      <c r="I158" s="198">
        <v>1584</v>
      </c>
      <c r="J158" s="199">
        <v>19510</v>
      </c>
    </row>
    <row r="159" spans="1:10" x14ac:dyDescent="0.2">
      <c r="A159" s="224"/>
      <c r="B159" s="219"/>
      <c r="C159" s="219"/>
      <c r="D159" s="195" t="s">
        <v>204</v>
      </c>
      <c r="E159" s="197">
        <v>3</v>
      </c>
      <c r="F159" s="198">
        <v>35033</v>
      </c>
      <c r="G159" s="198">
        <v>105099</v>
      </c>
      <c r="H159" s="198">
        <v>1584</v>
      </c>
      <c r="I159" s="198">
        <v>4752</v>
      </c>
      <c r="J159" s="199">
        <v>100347</v>
      </c>
    </row>
    <row r="160" spans="1:10" x14ac:dyDescent="0.2">
      <c r="A160" s="224"/>
      <c r="B160" s="219"/>
      <c r="C160" s="220"/>
      <c r="D160" s="195" t="s">
        <v>206</v>
      </c>
      <c r="E160" s="197">
        <v>8</v>
      </c>
      <c r="F160" s="198">
        <v>5561</v>
      </c>
      <c r="G160" s="198">
        <v>44488</v>
      </c>
      <c r="H160" s="198">
        <v>1584</v>
      </c>
      <c r="I160" s="198">
        <v>12672</v>
      </c>
      <c r="J160" s="199">
        <v>31816</v>
      </c>
    </row>
    <row r="161" spans="1:12" x14ac:dyDescent="0.2">
      <c r="A161" s="224"/>
      <c r="B161" s="219"/>
      <c r="C161" s="218" t="s">
        <v>191</v>
      </c>
      <c r="D161" s="195" t="s">
        <v>214</v>
      </c>
      <c r="E161" s="197">
        <v>165</v>
      </c>
      <c r="F161" s="198">
        <v>33634</v>
      </c>
      <c r="G161" s="198">
        <v>5549610</v>
      </c>
      <c r="H161" s="197">
        <v>954</v>
      </c>
      <c r="I161" s="198">
        <v>157410</v>
      </c>
      <c r="J161" s="199">
        <v>5392200</v>
      </c>
    </row>
    <row r="162" spans="1:12" x14ac:dyDescent="0.2">
      <c r="A162" s="224"/>
      <c r="B162" s="219"/>
      <c r="C162" s="219"/>
      <c r="D162" s="195" t="s">
        <v>208</v>
      </c>
      <c r="E162" s="198">
        <v>1842</v>
      </c>
      <c r="F162" s="198">
        <v>20464</v>
      </c>
      <c r="G162" s="198">
        <v>37694688</v>
      </c>
      <c r="H162" s="197">
        <v>954</v>
      </c>
      <c r="I162" s="198">
        <v>1757268</v>
      </c>
      <c r="J162" s="199">
        <v>35937420</v>
      </c>
    </row>
    <row r="163" spans="1:12" x14ac:dyDescent="0.2">
      <c r="A163" s="224"/>
      <c r="B163" s="219"/>
      <c r="C163" s="219"/>
      <c r="D163" s="195" t="s">
        <v>209</v>
      </c>
      <c r="E163" s="197">
        <v>76</v>
      </c>
      <c r="F163" s="198">
        <v>13148</v>
      </c>
      <c r="G163" s="198">
        <v>999248</v>
      </c>
      <c r="H163" s="197">
        <v>954</v>
      </c>
      <c r="I163" s="198">
        <v>72504</v>
      </c>
      <c r="J163" s="199">
        <v>926744</v>
      </c>
    </row>
    <row r="164" spans="1:12" x14ac:dyDescent="0.2">
      <c r="A164" s="224"/>
      <c r="B164" s="219"/>
      <c r="C164" s="219"/>
      <c r="D164" s="195" t="s">
        <v>219</v>
      </c>
      <c r="E164" s="197">
        <v>73</v>
      </c>
      <c r="F164" s="198">
        <v>3881</v>
      </c>
      <c r="G164" s="198">
        <v>283313</v>
      </c>
      <c r="H164" s="197">
        <v>954</v>
      </c>
      <c r="I164" s="198">
        <v>69642</v>
      </c>
      <c r="J164" s="199">
        <v>213671</v>
      </c>
    </row>
    <row r="165" spans="1:12" x14ac:dyDescent="0.2">
      <c r="A165" s="224"/>
      <c r="B165" s="219"/>
      <c r="C165" s="219"/>
      <c r="D165" s="195" t="s">
        <v>204</v>
      </c>
      <c r="E165" s="198">
        <v>2821</v>
      </c>
      <c r="F165" s="198">
        <v>34403</v>
      </c>
      <c r="G165" s="198">
        <v>97050863</v>
      </c>
      <c r="H165" s="197">
        <v>954</v>
      </c>
      <c r="I165" s="198">
        <v>2691234</v>
      </c>
      <c r="J165" s="199">
        <v>94359629</v>
      </c>
    </row>
    <row r="166" spans="1:12" x14ac:dyDescent="0.2">
      <c r="A166" s="224"/>
      <c r="B166" s="219"/>
      <c r="C166" s="219"/>
      <c r="D166" s="195" t="s">
        <v>206</v>
      </c>
      <c r="E166" s="197">
        <v>751</v>
      </c>
      <c r="F166" s="198">
        <v>4931</v>
      </c>
      <c r="G166" s="198">
        <v>3703181</v>
      </c>
      <c r="H166" s="197">
        <v>954</v>
      </c>
      <c r="I166" s="198">
        <v>716454</v>
      </c>
      <c r="J166" s="199">
        <v>2986727</v>
      </c>
    </row>
    <row r="167" spans="1:12" x14ac:dyDescent="0.2">
      <c r="A167" s="225"/>
      <c r="B167" s="220"/>
      <c r="C167" s="220"/>
      <c r="D167" s="195" t="s">
        <v>207</v>
      </c>
      <c r="E167" s="197">
        <v>1</v>
      </c>
      <c r="F167" s="198">
        <v>7152</v>
      </c>
      <c r="G167" s="198">
        <v>7152</v>
      </c>
      <c r="H167" s="197">
        <v>954</v>
      </c>
      <c r="I167" s="197">
        <v>954</v>
      </c>
      <c r="J167" s="199">
        <v>6198</v>
      </c>
    </row>
    <row r="168" spans="1:12" ht="15.75" customHeight="1" x14ac:dyDescent="0.2">
      <c r="A168" s="223" t="s">
        <v>8</v>
      </c>
      <c r="B168" s="226" t="s">
        <v>110</v>
      </c>
      <c r="C168" s="227"/>
      <c r="D168" s="228"/>
      <c r="E168" s="198">
        <v>42326</v>
      </c>
      <c r="F168" s="198"/>
      <c r="G168" s="198">
        <v>587141866</v>
      </c>
      <c r="H168" s="198"/>
      <c r="I168" s="198">
        <v>77978476</v>
      </c>
      <c r="J168" s="199">
        <v>509163390</v>
      </c>
      <c r="K168" s="205"/>
      <c r="L168" s="205"/>
    </row>
    <row r="169" spans="1:12" x14ac:dyDescent="0.2">
      <c r="A169" s="224"/>
      <c r="B169" s="195" t="s">
        <v>176</v>
      </c>
      <c r="C169" s="195" t="s">
        <v>177</v>
      </c>
      <c r="D169" s="195" t="s">
        <v>178</v>
      </c>
      <c r="E169" s="221">
        <v>2</v>
      </c>
      <c r="F169" s="216">
        <v>30130</v>
      </c>
      <c r="G169" s="216">
        <v>60260</v>
      </c>
      <c r="H169" s="221">
        <v>0</v>
      </c>
      <c r="I169" s="221">
        <v>0</v>
      </c>
      <c r="J169" s="210">
        <v>60260</v>
      </c>
    </row>
    <row r="170" spans="1:12" x14ac:dyDescent="0.2">
      <c r="A170" s="224"/>
      <c r="B170" s="218" t="s">
        <v>179</v>
      </c>
      <c r="C170" s="218" t="s">
        <v>180</v>
      </c>
      <c r="D170" s="195" t="s">
        <v>181</v>
      </c>
      <c r="E170" s="222"/>
      <c r="F170" s="217"/>
      <c r="G170" s="217"/>
      <c r="H170" s="222"/>
      <c r="I170" s="222"/>
      <c r="J170" s="211"/>
    </row>
    <row r="171" spans="1:12" x14ac:dyDescent="0.2">
      <c r="A171" s="224"/>
      <c r="B171" s="219"/>
      <c r="C171" s="219"/>
      <c r="D171" s="195" t="s">
        <v>220</v>
      </c>
      <c r="E171" s="197">
        <v>1</v>
      </c>
      <c r="F171" s="198">
        <v>27000</v>
      </c>
      <c r="G171" s="198">
        <v>27000</v>
      </c>
      <c r="H171" s="197">
        <v>0</v>
      </c>
      <c r="I171" s="197">
        <v>0</v>
      </c>
      <c r="J171" s="199">
        <v>27000</v>
      </c>
    </row>
    <row r="172" spans="1:12" x14ac:dyDescent="0.2">
      <c r="A172" s="224"/>
      <c r="B172" s="219"/>
      <c r="C172" s="219"/>
      <c r="D172" s="195" t="s">
        <v>182</v>
      </c>
      <c r="E172" s="197">
        <v>11</v>
      </c>
      <c r="F172" s="198">
        <v>14344</v>
      </c>
      <c r="G172" s="198">
        <v>157784</v>
      </c>
      <c r="H172" s="197">
        <v>0</v>
      </c>
      <c r="I172" s="197">
        <v>0</v>
      </c>
      <c r="J172" s="199">
        <v>157784</v>
      </c>
    </row>
    <row r="173" spans="1:12" x14ac:dyDescent="0.2">
      <c r="A173" s="224"/>
      <c r="B173" s="219"/>
      <c r="C173" s="219"/>
      <c r="D173" s="195" t="s">
        <v>183</v>
      </c>
      <c r="E173" s="197">
        <v>294</v>
      </c>
      <c r="F173" s="198">
        <v>6851</v>
      </c>
      <c r="G173" s="198">
        <v>2014194</v>
      </c>
      <c r="H173" s="197">
        <v>0</v>
      </c>
      <c r="I173" s="197">
        <v>0</v>
      </c>
      <c r="J173" s="199">
        <v>2014194</v>
      </c>
    </row>
    <row r="174" spans="1:12" x14ac:dyDescent="0.2">
      <c r="A174" s="224"/>
      <c r="B174" s="219"/>
      <c r="C174" s="220"/>
      <c r="D174" s="195" t="s">
        <v>184</v>
      </c>
      <c r="E174" s="197">
        <v>1</v>
      </c>
      <c r="F174" s="198">
        <v>10344</v>
      </c>
      <c r="G174" s="198">
        <v>10344</v>
      </c>
      <c r="H174" s="197">
        <v>0</v>
      </c>
      <c r="I174" s="197">
        <v>0</v>
      </c>
      <c r="J174" s="199">
        <v>10344</v>
      </c>
    </row>
    <row r="175" spans="1:12" x14ac:dyDescent="0.2">
      <c r="A175" s="224"/>
      <c r="B175" s="219"/>
      <c r="C175" s="218" t="s">
        <v>185</v>
      </c>
      <c r="D175" s="195" t="s">
        <v>186</v>
      </c>
      <c r="E175" s="197">
        <v>1</v>
      </c>
      <c r="F175" s="198">
        <v>28584</v>
      </c>
      <c r="G175" s="198">
        <v>28584</v>
      </c>
      <c r="H175" s="198">
        <v>2770</v>
      </c>
      <c r="I175" s="198">
        <v>2770</v>
      </c>
      <c r="J175" s="199">
        <v>25814</v>
      </c>
    </row>
    <row r="176" spans="1:12" x14ac:dyDescent="0.2">
      <c r="A176" s="224"/>
      <c r="B176" s="219"/>
      <c r="C176" s="219"/>
      <c r="D176" s="195" t="s">
        <v>187</v>
      </c>
      <c r="E176" s="197">
        <v>26</v>
      </c>
      <c r="F176" s="198">
        <v>15928</v>
      </c>
      <c r="G176" s="198">
        <v>414128</v>
      </c>
      <c r="H176" s="198">
        <v>2770</v>
      </c>
      <c r="I176" s="198">
        <v>72020</v>
      </c>
      <c r="J176" s="199">
        <v>342108</v>
      </c>
    </row>
    <row r="177" spans="1:10" x14ac:dyDescent="0.2">
      <c r="A177" s="224"/>
      <c r="B177" s="219"/>
      <c r="C177" s="219"/>
      <c r="D177" s="195" t="s">
        <v>188</v>
      </c>
      <c r="E177" s="197">
        <v>551</v>
      </c>
      <c r="F177" s="198">
        <v>8435</v>
      </c>
      <c r="G177" s="198">
        <v>4647685</v>
      </c>
      <c r="H177" s="198">
        <v>2770</v>
      </c>
      <c r="I177" s="198">
        <v>1526270</v>
      </c>
      <c r="J177" s="199">
        <v>3121415</v>
      </c>
    </row>
    <row r="178" spans="1:10" x14ac:dyDescent="0.2">
      <c r="A178" s="224"/>
      <c r="B178" s="219"/>
      <c r="C178" s="220"/>
      <c r="D178" s="195" t="s">
        <v>189</v>
      </c>
      <c r="E178" s="197">
        <v>4</v>
      </c>
      <c r="F178" s="198">
        <v>11928</v>
      </c>
      <c r="G178" s="198">
        <v>47712</v>
      </c>
      <c r="H178" s="198">
        <v>2770</v>
      </c>
      <c r="I178" s="198">
        <v>11080</v>
      </c>
      <c r="J178" s="199">
        <v>36632</v>
      </c>
    </row>
    <row r="179" spans="1:10" x14ac:dyDescent="0.2">
      <c r="A179" s="224"/>
      <c r="B179" s="219"/>
      <c r="C179" s="218" t="s">
        <v>191</v>
      </c>
      <c r="D179" s="195" t="s">
        <v>192</v>
      </c>
      <c r="E179" s="197">
        <v>70</v>
      </c>
      <c r="F179" s="198">
        <v>31084</v>
      </c>
      <c r="G179" s="198">
        <v>2175880</v>
      </c>
      <c r="H179" s="198">
        <v>2140</v>
      </c>
      <c r="I179" s="198">
        <v>149800</v>
      </c>
      <c r="J179" s="199">
        <v>2026080</v>
      </c>
    </row>
    <row r="180" spans="1:10" x14ac:dyDescent="0.2">
      <c r="A180" s="224"/>
      <c r="B180" s="219"/>
      <c r="C180" s="219"/>
      <c r="D180" s="195" t="s">
        <v>186</v>
      </c>
      <c r="E180" s="198">
        <v>1471</v>
      </c>
      <c r="F180" s="198">
        <v>27954</v>
      </c>
      <c r="G180" s="198">
        <v>41120334</v>
      </c>
      <c r="H180" s="198">
        <v>2140</v>
      </c>
      <c r="I180" s="198">
        <v>3147940</v>
      </c>
      <c r="J180" s="199">
        <v>37972394</v>
      </c>
    </row>
    <row r="181" spans="1:10" x14ac:dyDescent="0.2">
      <c r="A181" s="224"/>
      <c r="B181" s="219"/>
      <c r="C181" s="219"/>
      <c r="D181" s="195" t="s">
        <v>187</v>
      </c>
      <c r="E181" s="198">
        <v>8164</v>
      </c>
      <c r="F181" s="198">
        <v>15298</v>
      </c>
      <c r="G181" s="198">
        <v>124892872</v>
      </c>
      <c r="H181" s="198">
        <v>2140</v>
      </c>
      <c r="I181" s="198">
        <v>17470960</v>
      </c>
      <c r="J181" s="199">
        <v>107421912</v>
      </c>
    </row>
    <row r="182" spans="1:10" x14ac:dyDescent="0.2">
      <c r="A182" s="224"/>
      <c r="B182" s="219"/>
      <c r="C182" s="219"/>
      <c r="D182" s="195" t="s">
        <v>193</v>
      </c>
      <c r="E182" s="197">
        <v>229</v>
      </c>
      <c r="F182" s="198">
        <v>20416</v>
      </c>
      <c r="G182" s="198">
        <v>4675264</v>
      </c>
      <c r="H182" s="198">
        <v>2140</v>
      </c>
      <c r="I182" s="198">
        <v>490060</v>
      </c>
      <c r="J182" s="199">
        <v>4185204</v>
      </c>
    </row>
    <row r="183" spans="1:10" x14ac:dyDescent="0.2">
      <c r="A183" s="224"/>
      <c r="B183" s="219"/>
      <c r="C183" s="219"/>
      <c r="D183" s="195" t="s">
        <v>188</v>
      </c>
      <c r="E183" s="198">
        <v>17056</v>
      </c>
      <c r="F183" s="198">
        <v>7805</v>
      </c>
      <c r="G183" s="198">
        <v>133122080</v>
      </c>
      <c r="H183" s="198">
        <v>2140</v>
      </c>
      <c r="I183" s="198">
        <v>36499840</v>
      </c>
      <c r="J183" s="199">
        <v>96622240</v>
      </c>
    </row>
    <row r="184" spans="1:10" x14ac:dyDescent="0.2">
      <c r="A184" s="224"/>
      <c r="B184" s="220"/>
      <c r="C184" s="220"/>
      <c r="D184" s="195" t="s">
        <v>189</v>
      </c>
      <c r="E184" s="198">
        <v>1925</v>
      </c>
      <c r="F184" s="198">
        <v>11298</v>
      </c>
      <c r="G184" s="198">
        <v>21748650</v>
      </c>
      <c r="H184" s="198">
        <v>2140</v>
      </c>
      <c r="I184" s="198">
        <v>4119500</v>
      </c>
      <c r="J184" s="199">
        <v>17629150</v>
      </c>
    </row>
    <row r="185" spans="1:10" x14ac:dyDescent="0.2">
      <c r="A185" s="224"/>
      <c r="B185" s="218" t="s">
        <v>194</v>
      </c>
      <c r="C185" s="218"/>
      <c r="D185" s="195" t="s">
        <v>195</v>
      </c>
      <c r="E185" s="197">
        <v>91</v>
      </c>
      <c r="F185" s="198">
        <v>21290</v>
      </c>
      <c r="G185" s="198">
        <v>1937390</v>
      </c>
      <c r="H185" s="198">
        <v>3465</v>
      </c>
      <c r="I185" s="198">
        <v>315315</v>
      </c>
      <c r="J185" s="199">
        <v>1622075</v>
      </c>
    </row>
    <row r="186" spans="1:10" x14ac:dyDescent="0.2">
      <c r="A186" s="224"/>
      <c r="B186" s="220"/>
      <c r="C186" s="220"/>
      <c r="D186" s="195" t="s">
        <v>196</v>
      </c>
      <c r="E186" s="197">
        <v>941</v>
      </c>
      <c r="F186" s="198">
        <v>18337</v>
      </c>
      <c r="G186" s="198">
        <v>17255117</v>
      </c>
      <c r="H186" s="198">
        <v>3465</v>
      </c>
      <c r="I186" s="198">
        <v>3260565</v>
      </c>
      <c r="J186" s="199">
        <v>13994552</v>
      </c>
    </row>
    <row r="187" spans="1:10" x14ac:dyDescent="0.2">
      <c r="A187" s="224"/>
      <c r="B187" s="218" t="s">
        <v>197</v>
      </c>
      <c r="C187" s="218" t="s">
        <v>180</v>
      </c>
      <c r="D187" s="195" t="s">
        <v>225</v>
      </c>
      <c r="E187" s="197">
        <v>1</v>
      </c>
      <c r="F187" s="198">
        <v>5366</v>
      </c>
      <c r="G187" s="198">
        <v>5366</v>
      </c>
      <c r="H187" s="197">
        <v>0</v>
      </c>
      <c r="I187" s="197">
        <v>0</v>
      </c>
      <c r="J187" s="199">
        <v>5366</v>
      </c>
    </row>
    <row r="188" spans="1:10" x14ac:dyDescent="0.2">
      <c r="A188" s="224"/>
      <c r="B188" s="219"/>
      <c r="C188" s="219"/>
      <c r="D188" s="195" t="s">
        <v>198</v>
      </c>
      <c r="E188" s="197">
        <v>14</v>
      </c>
      <c r="F188" s="198">
        <v>33449</v>
      </c>
      <c r="G188" s="198">
        <v>468286</v>
      </c>
      <c r="H188" s="197">
        <v>0</v>
      </c>
      <c r="I188" s="197">
        <v>0</v>
      </c>
      <c r="J188" s="199">
        <v>468286</v>
      </c>
    </row>
    <row r="189" spans="1:10" x14ac:dyDescent="0.2">
      <c r="A189" s="224"/>
      <c r="B189" s="219"/>
      <c r="C189" s="219"/>
      <c r="D189" s="195" t="s">
        <v>199</v>
      </c>
      <c r="E189" s="197">
        <v>150</v>
      </c>
      <c r="F189" s="198">
        <v>24865</v>
      </c>
      <c r="G189" s="198">
        <v>3729750</v>
      </c>
      <c r="H189" s="197">
        <v>0</v>
      </c>
      <c r="I189" s="197">
        <v>0</v>
      </c>
      <c r="J189" s="199">
        <v>3729750</v>
      </c>
    </row>
    <row r="190" spans="1:10" x14ac:dyDescent="0.2">
      <c r="A190" s="224"/>
      <c r="B190" s="219"/>
      <c r="C190" s="220"/>
      <c r="D190" s="195" t="s">
        <v>200</v>
      </c>
      <c r="E190" s="197">
        <v>2</v>
      </c>
      <c r="F190" s="198">
        <v>6198</v>
      </c>
      <c r="G190" s="198">
        <v>12396</v>
      </c>
      <c r="H190" s="197">
        <v>0</v>
      </c>
      <c r="I190" s="197">
        <v>0</v>
      </c>
      <c r="J190" s="199">
        <v>12396</v>
      </c>
    </row>
    <row r="191" spans="1:10" x14ac:dyDescent="0.2">
      <c r="A191" s="224"/>
      <c r="B191" s="219"/>
      <c r="C191" s="218" t="s">
        <v>185</v>
      </c>
      <c r="D191" s="195" t="s">
        <v>201</v>
      </c>
      <c r="E191" s="197">
        <v>20</v>
      </c>
      <c r="F191" s="198">
        <v>7059</v>
      </c>
      <c r="G191" s="198">
        <v>141180</v>
      </c>
      <c r="H191" s="198">
        <v>1584</v>
      </c>
      <c r="I191" s="198">
        <v>31680</v>
      </c>
      <c r="J191" s="199">
        <v>109500</v>
      </c>
    </row>
    <row r="192" spans="1:10" x14ac:dyDescent="0.2">
      <c r="A192" s="224"/>
      <c r="B192" s="219"/>
      <c r="C192" s="219"/>
      <c r="D192" s="195" t="s">
        <v>208</v>
      </c>
      <c r="E192" s="197">
        <v>23</v>
      </c>
      <c r="F192" s="198">
        <v>21094</v>
      </c>
      <c r="G192" s="198">
        <v>485162</v>
      </c>
      <c r="H192" s="198">
        <v>1584</v>
      </c>
      <c r="I192" s="198">
        <v>36432</v>
      </c>
      <c r="J192" s="199">
        <v>448730</v>
      </c>
    </row>
    <row r="193" spans="1:10" x14ac:dyDescent="0.2">
      <c r="A193" s="224"/>
      <c r="B193" s="219"/>
      <c r="C193" s="219"/>
      <c r="D193" s="195" t="s">
        <v>209</v>
      </c>
      <c r="E193" s="197">
        <v>3</v>
      </c>
      <c r="F193" s="198">
        <v>13778</v>
      </c>
      <c r="G193" s="198">
        <v>41334</v>
      </c>
      <c r="H193" s="198">
        <v>1584</v>
      </c>
      <c r="I193" s="198">
        <v>4752</v>
      </c>
      <c r="J193" s="199">
        <v>36582</v>
      </c>
    </row>
    <row r="194" spans="1:10" x14ac:dyDescent="0.2">
      <c r="A194" s="224"/>
      <c r="B194" s="219"/>
      <c r="C194" s="219"/>
      <c r="D194" s="195" t="s">
        <v>202</v>
      </c>
      <c r="E194" s="197">
        <v>9</v>
      </c>
      <c r="F194" s="198">
        <v>9876</v>
      </c>
      <c r="G194" s="198">
        <v>88884</v>
      </c>
      <c r="H194" s="198">
        <v>1584</v>
      </c>
      <c r="I194" s="198">
        <v>14256</v>
      </c>
      <c r="J194" s="199">
        <v>74628</v>
      </c>
    </row>
    <row r="195" spans="1:10" x14ac:dyDescent="0.2">
      <c r="A195" s="224"/>
      <c r="B195" s="219"/>
      <c r="C195" s="219"/>
      <c r="D195" s="195" t="s">
        <v>203</v>
      </c>
      <c r="E195" s="197">
        <v>6</v>
      </c>
      <c r="F195" s="198">
        <v>6950</v>
      </c>
      <c r="G195" s="198">
        <v>41700</v>
      </c>
      <c r="H195" s="198">
        <v>1584</v>
      </c>
      <c r="I195" s="198">
        <v>9504</v>
      </c>
      <c r="J195" s="199">
        <v>32196</v>
      </c>
    </row>
    <row r="196" spans="1:10" x14ac:dyDescent="0.2">
      <c r="A196" s="224"/>
      <c r="B196" s="219"/>
      <c r="C196" s="219"/>
      <c r="D196" s="195" t="s">
        <v>219</v>
      </c>
      <c r="E196" s="197">
        <v>16</v>
      </c>
      <c r="F196" s="198">
        <v>4511</v>
      </c>
      <c r="G196" s="198">
        <v>72176</v>
      </c>
      <c r="H196" s="198">
        <v>1584</v>
      </c>
      <c r="I196" s="198">
        <v>25344</v>
      </c>
      <c r="J196" s="199">
        <v>46832</v>
      </c>
    </row>
    <row r="197" spans="1:10" x14ac:dyDescent="0.2">
      <c r="A197" s="224"/>
      <c r="B197" s="219"/>
      <c r="C197" s="219"/>
      <c r="D197" s="195" t="s">
        <v>210</v>
      </c>
      <c r="E197" s="197">
        <v>9</v>
      </c>
      <c r="F197" s="198">
        <v>3048</v>
      </c>
      <c r="G197" s="198">
        <v>27432</v>
      </c>
      <c r="H197" s="198">
        <v>1584</v>
      </c>
      <c r="I197" s="198">
        <v>14256</v>
      </c>
      <c r="J197" s="199">
        <v>13176</v>
      </c>
    </row>
    <row r="198" spans="1:10" x14ac:dyDescent="0.2">
      <c r="A198" s="224"/>
      <c r="B198" s="219"/>
      <c r="C198" s="219"/>
      <c r="D198" s="195" t="s">
        <v>235</v>
      </c>
      <c r="E198" s="197">
        <v>1</v>
      </c>
      <c r="F198" s="198">
        <v>2242</v>
      </c>
      <c r="G198" s="198">
        <v>2242</v>
      </c>
      <c r="H198" s="198">
        <v>1584</v>
      </c>
      <c r="I198" s="198">
        <v>1584</v>
      </c>
      <c r="J198" s="200">
        <v>658</v>
      </c>
    </row>
    <row r="199" spans="1:10" x14ac:dyDescent="0.2">
      <c r="A199" s="224"/>
      <c r="B199" s="219"/>
      <c r="C199" s="219"/>
      <c r="D199" s="195" t="s">
        <v>204</v>
      </c>
      <c r="E199" s="197">
        <v>71</v>
      </c>
      <c r="F199" s="198">
        <v>35033</v>
      </c>
      <c r="G199" s="198">
        <v>2487343</v>
      </c>
      <c r="H199" s="198">
        <v>1584</v>
      </c>
      <c r="I199" s="198">
        <v>112464</v>
      </c>
      <c r="J199" s="199">
        <v>2374879</v>
      </c>
    </row>
    <row r="200" spans="1:10" x14ac:dyDescent="0.2">
      <c r="A200" s="224"/>
      <c r="B200" s="219"/>
      <c r="C200" s="219"/>
      <c r="D200" s="195" t="s">
        <v>206</v>
      </c>
      <c r="E200" s="197">
        <v>3</v>
      </c>
      <c r="F200" s="198">
        <v>5561</v>
      </c>
      <c r="G200" s="198">
        <v>16683</v>
      </c>
      <c r="H200" s="198">
        <v>1584</v>
      </c>
      <c r="I200" s="198">
        <v>4752</v>
      </c>
      <c r="J200" s="199">
        <v>11931</v>
      </c>
    </row>
    <row r="201" spans="1:10" x14ac:dyDescent="0.2">
      <c r="A201" s="224"/>
      <c r="B201" s="219"/>
      <c r="C201" s="220"/>
      <c r="D201" s="195" t="s">
        <v>207</v>
      </c>
      <c r="E201" s="197">
        <v>6</v>
      </c>
      <c r="F201" s="198">
        <v>7782</v>
      </c>
      <c r="G201" s="198">
        <v>46692</v>
      </c>
      <c r="H201" s="198">
        <v>1584</v>
      </c>
      <c r="I201" s="198">
        <v>9504</v>
      </c>
      <c r="J201" s="199">
        <v>37188</v>
      </c>
    </row>
    <row r="202" spans="1:10" x14ac:dyDescent="0.2">
      <c r="A202" s="224"/>
      <c r="B202" s="219"/>
      <c r="C202" s="195" t="s">
        <v>190</v>
      </c>
      <c r="D202" s="195" t="s">
        <v>206</v>
      </c>
      <c r="E202" s="197">
        <v>18</v>
      </c>
      <c r="F202" s="198">
        <v>5272</v>
      </c>
      <c r="G202" s="198">
        <v>94902</v>
      </c>
      <c r="H202" s="198">
        <v>1338</v>
      </c>
      <c r="I202" s="198">
        <v>24084</v>
      </c>
      <c r="J202" s="199">
        <v>70818</v>
      </c>
    </row>
    <row r="203" spans="1:10" x14ac:dyDescent="0.2">
      <c r="A203" s="224"/>
      <c r="B203" s="219"/>
      <c r="C203" s="218" t="s">
        <v>191</v>
      </c>
      <c r="D203" s="195" t="s">
        <v>201</v>
      </c>
      <c r="E203" s="197">
        <v>108</v>
      </c>
      <c r="F203" s="198">
        <v>6429</v>
      </c>
      <c r="G203" s="198">
        <v>694332</v>
      </c>
      <c r="H203" s="197">
        <v>954</v>
      </c>
      <c r="I203" s="198">
        <v>103032</v>
      </c>
      <c r="J203" s="199">
        <v>591300</v>
      </c>
    </row>
    <row r="204" spans="1:10" x14ac:dyDescent="0.2">
      <c r="A204" s="224"/>
      <c r="B204" s="219"/>
      <c r="C204" s="219"/>
      <c r="D204" s="195" t="s">
        <v>228</v>
      </c>
      <c r="E204" s="197">
        <v>38</v>
      </c>
      <c r="F204" s="198">
        <v>105333</v>
      </c>
      <c r="G204" s="198">
        <v>4002654</v>
      </c>
      <c r="H204" s="197">
        <v>954</v>
      </c>
      <c r="I204" s="198">
        <v>36252</v>
      </c>
      <c r="J204" s="199">
        <v>3966402</v>
      </c>
    </row>
    <row r="205" spans="1:10" x14ac:dyDescent="0.2">
      <c r="A205" s="224"/>
      <c r="B205" s="219"/>
      <c r="C205" s="219"/>
      <c r="D205" s="195" t="s">
        <v>214</v>
      </c>
      <c r="E205" s="197">
        <v>5</v>
      </c>
      <c r="F205" s="198">
        <v>33634</v>
      </c>
      <c r="G205" s="198">
        <v>168170</v>
      </c>
      <c r="H205" s="197">
        <v>954</v>
      </c>
      <c r="I205" s="198">
        <v>4770</v>
      </c>
      <c r="J205" s="199">
        <v>163400</v>
      </c>
    </row>
    <row r="206" spans="1:10" x14ac:dyDescent="0.2">
      <c r="A206" s="224"/>
      <c r="B206" s="219"/>
      <c r="C206" s="219"/>
      <c r="D206" s="195" t="s">
        <v>208</v>
      </c>
      <c r="E206" s="198">
        <v>1690</v>
      </c>
      <c r="F206" s="198">
        <v>20464</v>
      </c>
      <c r="G206" s="198">
        <v>34584160</v>
      </c>
      <c r="H206" s="197">
        <v>954</v>
      </c>
      <c r="I206" s="198">
        <v>1612260</v>
      </c>
      <c r="J206" s="199">
        <v>32971900</v>
      </c>
    </row>
    <row r="207" spans="1:10" x14ac:dyDescent="0.2">
      <c r="A207" s="224"/>
      <c r="B207" s="219"/>
      <c r="C207" s="219"/>
      <c r="D207" s="195" t="s">
        <v>209</v>
      </c>
      <c r="E207" s="198">
        <v>2176</v>
      </c>
      <c r="F207" s="198">
        <v>13148</v>
      </c>
      <c r="G207" s="198">
        <v>28610048</v>
      </c>
      <c r="H207" s="197">
        <v>954</v>
      </c>
      <c r="I207" s="198">
        <v>2075904</v>
      </c>
      <c r="J207" s="199">
        <v>26534144</v>
      </c>
    </row>
    <row r="208" spans="1:10" x14ac:dyDescent="0.2">
      <c r="A208" s="224"/>
      <c r="B208" s="219"/>
      <c r="C208" s="219"/>
      <c r="D208" s="195" t="s">
        <v>202</v>
      </c>
      <c r="E208" s="197">
        <v>899</v>
      </c>
      <c r="F208" s="198">
        <v>9246</v>
      </c>
      <c r="G208" s="198">
        <v>8312154</v>
      </c>
      <c r="H208" s="197">
        <v>954</v>
      </c>
      <c r="I208" s="198">
        <v>857646</v>
      </c>
      <c r="J208" s="199">
        <v>7454508</v>
      </c>
    </row>
    <row r="209" spans="1:12" x14ac:dyDescent="0.2">
      <c r="A209" s="224"/>
      <c r="B209" s="219"/>
      <c r="C209" s="219"/>
      <c r="D209" s="195" t="s">
        <v>203</v>
      </c>
      <c r="E209" s="197">
        <v>242</v>
      </c>
      <c r="F209" s="198">
        <v>6320</v>
      </c>
      <c r="G209" s="198">
        <v>1529440</v>
      </c>
      <c r="H209" s="197">
        <v>954</v>
      </c>
      <c r="I209" s="198">
        <v>230868</v>
      </c>
      <c r="J209" s="199">
        <v>1298572</v>
      </c>
    </row>
    <row r="210" spans="1:12" x14ac:dyDescent="0.2">
      <c r="A210" s="224"/>
      <c r="B210" s="219"/>
      <c r="C210" s="219"/>
      <c r="D210" s="195" t="s">
        <v>219</v>
      </c>
      <c r="E210" s="197">
        <v>576</v>
      </c>
      <c r="F210" s="198">
        <v>3881</v>
      </c>
      <c r="G210" s="198">
        <v>2235456</v>
      </c>
      <c r="H210" s="197">
        <v>954</v>
      </c>
      <c r="I210" s="198">
        <v>549504</v>
      </c>
      <c r="J210" s="199">
        <v>1685952</v>
      </c>
    </row>
    <row r="211" spans="1:12" x14ac:dyDescent="0.2">
      <c r="A211" s="224"/>
      <c r="B211" s="219"/>
      <c r="C211" s="219"/>
      <c r="D211" s="195" t="s">
        <v>210</v>
      </c>
      <c r="E211" s="197">
        <v>192</v>
      </c>
      <c r="F211" s="198">
        <v>2418</v>
      </c>
      <c r="G211" s="198">
        <v>464256</v>
      </c>
      <c r="H211" s="197">
        <v>954</v>
      </c>
      <c r="I211" s="198">
        <v>183168</v>
      </c>
      <c r="J211" s="199">
        <v>281088</v>
      </c>
    </row>
    <row r="212" spans="1:12" x14ac:dyDescent="0.2">
      <c r="A212" s="224"/>
      <c r="B212" s="219"/>
      <c r="C212" s="219"/>
      <c r="D212" s="195" t="s">
        <v>235</v>
      </c>
      <c r="E212" s="197">
        <v>3</v>
      </c>
      <c r="F212" s="198">
        <v>1612</v>
      </c>
      <c r="G212" s="198">
        <v>4836</v>
      </c>
      <c r="H212" s="197">
        <v>954</v>
      </c>
      <c r="I212" s="198">
        <v>2862</v>
      </c>
      <c r="J212" s="199">
        <v>1974</v>
      </c>
    </row>
    <row r="213" spans="1:12" x14ac:dyDescent="0.2">
      <c r="A213" s="224"/>
      <c r="B213" s="219"/>
      <c r="C213" s="219"/>
      <c r="D213" s="195" t="s">
        <v>204</v>
      </c>
      <c r="E213" s="198">
        <v>3830</v>
      </c>
      <c r="F213" s="198">
        <v>34403</v>
      </c>
      <c r="G213" s="198">
        <v>131763490</v>
      </c>
      <c r="H213" s="197">
        <v>954</v>
      </c>
      <c r="I213" s="198">
        <v>3653820</v>
      </c>
      <c r="J213" s="199">
        <v>128109670</v>
      </c>
    </row>
    <row r="214" spans="1:12" x14ac:dyDescent="0.2">
      <c r="A214" s="224"/>
      <c r="B214" s="219"/>
      <c r="C214" s="219"/>
      <c r="D214" s="195" t="s">
        <v>205</v>
      </c>
      <c r="E214" s="197">
        <v>166</v>
      </c>
      <c r="F214" s="198">
        <v>25819</v>
      </c>
      <c r="G214" s="198">
        <v>4285954</v>
      </c>
      <c r="H214" s="197">
        <v>954</v>
      </c>
      <c r="I214" s="198">
        <v>158364</v>
      </c>
      <c r="J214" s="199">
        <v>4127590</v>
      </c>
    </row>
    <row r="215" spans="1:12" x14ac:dyDescent="0.2">
      <c r="A215" s="224"/>
      <c r="B215" s="219"/>
      <c r="C215" s="219"/>
      <c r="D215" s="195" t="s">
        <v>206</v>
      </c>
      <c r="E215" s="197">
        <v>122</v>
      </c>
      <c r="F215" s="198">
        <v>4931</v>
      </c>
      <c r="G215" s="198">
        <v>601582</v>
      </c>
      <c r="H215" s="197">
        <v>954</v>
      </c>
      <c r="I215" s="198">
        <v>116388</v>
      </c>
      <c r="J215" s="199">
        <v>485194</v>
      </c>
    </row>
    <row r="216" spans="1:12" x14ac:dyDescent="0.2">
      <c r="A216" s="225"/>
      <c r="B216" s="220"/>
      <c r="C216" s="220"/>
      <c r="D216" s="195" t="s">
        <v>207</v>
      </c>
      <c r="E216" s="198">
        <v>1089</v>
      </c>
      <c r="F216" s="198">
        <v>7152</v>
      </c>
      <c r="G216" s="198">
        <v>7788528</v>
      </c>
      <c r="H216" s="197">
        <v>954</v>
      </c>
      <c r="I216" s="198">
        <v>1038906</v>
      </c>
      <c r="J216" s="199">
        <v>6749622</v>
      </c>
    </row>
    <row r="217" spans="1:12" ht="15.75" customHeight="1" x14ac:dyDescent="0.2">
      <c r="A217" s="223" t="s">
        <v>9</v>
      </c>
      <c r="B217" s="226" t="s">
        <v>110</v>
      </c>
      <c r="C217" s="227"/>
      <c r="D217" s="228"/>
      <c r="E217" s="198">
        <v>10230</v>
      </c>
      <c r="F217" s="198"/>
      <c r="G217" s="198">
        <v>144138788</v>
      </c>
      <c r="H217" s="198"/>
      <c r="I217" s="198">
        <v>19307040</v>
      </c>
      <c r="J217" s="199">
        <v>124831748</v>
      </c>
      <c r="K217" s="205"/>
      <c r="L217" s="205"/>
    </row>
    <row r="218" spans="1:12" x14ac:dyDescent="0.2">
      <c r="A218" s="224"/>
      <c r="B218" s="195" t="s">
        <v>176</v>
      </c>
      <c r="C218" s="195" t="s">
        <v>177</v>
      </c>
      <c r="D218" s="195" t="s">
        <v>178</v>
      </c>
      <c r="E218" s="221">
        <v>3</v>
      </c>
      <c r="F218" s="216">
        <v>14344</v>
      </c>
      <c r="G218" s="216">
        <v>43032</v>
      </c>
      <c r="H218" s="221">
        <v>0</v>
      </c>
      <c r="I218" s="221">
        <v>0</v>
      </c>
      <c r="J218" s="210">
        <v>43032</v>
      </c>
    </row>
    <row r="219" spans="1:12" x14ac:dyDescent="0.2">
      <c r="A219" s="224"/>
      <c r="B219" s="218" t="s">
        <v>179</v>
      </c>
      <c r="C219" s="218" t="s">
        <v>180</v>
      </c>
      <c r="D219" s="195" t="s">
        <v>182</v>
      </c>
      <c r="E219" s="222"/>
      <c r="F219" s="217"/>
      <c r="G219" s="217"/>
      <c r="H219" s="222"/>
      <c r="I219" s="222"/>
      <c r="J219" s="211"/>
    </row>
    <row r="220" spans="1:12" x14ac:dyDescent="0.2">
      <c r="A220" s="224"/>
      <c r="B220" s="219"/>
      <c r="C220" s="220"/>
      <c r="D220" s="195" t="s">
        <v>183</v>
      </c>
      <c r="E220" s="197">
        <v>107</v>
      </c>
      <c r="F220" s="198">
        <v>6851</v>
      </c>
      <c r="G220" s="198">
        <v>733057</v>
      </c>
      <c r="H220" s="197">
        <v>0</v>
      </c>
      <c r="I220" s="197">
        <v>0</v>
      </c>
      <c r="J220" s="199">
        <v>733057</v>
      </c>
    </row>
    <row r="221" spans="1:12" x14ac:dyDescent="0.2">
      <c r="A221" s="224"/>
      <c r="B221" s="219"/>
      <c r="C221" s="218" t="s">
        <v>185</v>
      </c>
      <c r="D221" s="195" t="s">
        <v>187</v>
      </c>
      <c r="E221" s="197">
        <v>2</v>
      </c>
      <c r="F221" s="198">
        <v>15928</v>
      </c>
      <c r="G221" s="198">
        <v>31856</v>
      </c>
      <c r="H221" s="198">
        <v>2770</v>
      </c>
      <c r="I221" s="198">
        <v>5540</v>
      </c>
      <c r="J221" s="199">
        <v>26316</v>
      </c>
    </row>
    <row r="222" spans="1:12" x14ac:dyDescent="0.2">
      <c r="A222" s="224"/>
      <c r="B222" s="219"/>
      <c r="C222" s="219"/>
      <c r="D222" s="195" t="s">
        <v>193</v>
      </c>
      <c r="E222" s="197">
        <v>1</v>
      </c>
      <c r="F222" s="198">
        <v>21046</v>
      </c>
      <c r="G222" s="198">
        <v>21046</v>
      </c>
      <c r="H222" s="198">
        <v>2770</v>
      </c>
      <c r="I222" s="198">
        <v>2770</v>
      </c>
      <c r="J222" s="199">
        <v>18276</v>
      </c>
    </row>
    <row r="223" spans="1:12" x14ac:dyDescent="0.2">
      <c r="A223" s="224"/>
      <c r="B223" s="219"/>
      <c r="C223" s="220"/>
      <c r="D223" s="195" t="s">
        <v>188</v>
      </c>
      <c r="E223" s="197">
        <v>178</v>
      </c>
      <c r="F223" s="198">
        <v>8435</v>
      </c>
      <c r="G223" s="198">
        <v>1501430</v>
      </c>
      <c r="H223" s="198">
        <v>2770</v>
      </c>
      <c r="I223" s="198">
        <v>493060</v>
      </c>
      <c r="J223" s="199">
        <v>1008370</v>
      </c>
    </row>
    <row r="224" spans="1:12" x14ac:dyDescent="0.2">
      <c r="A224" s="224"/>
      <c r="B224" s="219"/>
      <c r="C224" s="218" t="s">
        <v>191</v>
      </c>
      <c r="D224" s="195" t="s">
        <v>186</v>
      </c>
      <c r="E224" s="197">
        <v>622</v>
      </c>
      <c r="F224" s="198">
        <v>27954</v>
      </c>
      <c r="G224" s="198">
        <v>17387388</v>
      </c>
      <c r="H224" s="198">
        <v>2140</v>
      </c>
      <c r="I224" s="198">
        <v>1331080</v>
      </c>
      <c r="J224" s="199">
        <v>16056308</v>
      </c>
    </row>
    <row r="225" spans="1:12" x14ac:dyDescent="0.2">
      <c r="A225" s="224"/>
      <c r="B225" s="219"/>
      <c r="C225" s="219"/>
      <c r="D225" s="195" t="s">
        <v>187</v>
      </c>
      <c r="E225" s="198">
        <v>1467</v>
      </c>
      <c r="F225" s="198">
        <v>15298</v>
      </c>
      <c r="G225" s="198">
        <v>22442166</v>
      </c>
      <c r="H225" s="198">
        <v>2140</v>
      </c>
      <c r="I225" s="198">
        <v>3139380</v>
      </c>
      <c r="J225" s="199">
        <v>19302786</v>
      </c>
    </row>
    <row r="226" spans="1:12" x14ac:dyDescent="0.2">
      <c r="A226" s="224"/>
      <c r="B226" s="219"/>
      <c r="C226" s="219"/>
      <c r="D226" s="195" t="s">
        <v>193</v>
      </c>
      <c r="E226" s="197">
        <v>101</v>
      </c>
      <c r="F226" s="198">
        <v>20416</v>
      </c>
      <c r="G226" s="198">
        <v>2062016</v>
      </c>
      <c r="H226" s="198">
        <v>2140</v>
      </c>
      <c r="I226" s="198">
        <v>216140</v>
      </c>
      <c r="J226" s="199">
        <v>1845876</v>
      </c>
    </row>
    <row r="227" spans="1:12" x14ac:dyDescent="0.2">
      <c r="A227" s="224"/>
      <c r="B227" s="219"/>
      <c r="C227" s="219"/>
      <c r="D227" s="195" t="s">
        <v>188</v>
      </c>
      <c r="E227" s="198">
        <v>4630</v>
      </c>
      <c r="F227" s="198">
        <v>7805</v>
      </c>
      <c r="G227" s="198">
        <v>36137150</v>
      </c>
      <c r="H227" s="198">
        <v>2140</v>
      </c>
      <c r="I227" s="198">
        <v>9908200</v>
      </c>
      <c r="J227" s="199">
        <v>26228950</v>
      </c>
    </row>
    <row r="228" spans="1:12" x14ac:dyDescent="0.2">
      <c r="A228" s="224"/>
      <c r="B228" s="220"/>
      <c r="C228" s="220"/>
      <c r="D228" s="195" t="s">
        <v>189</v>
      </c>
      <c r="E228" s="198">
        <v>1033</v>
      </c>
      <c r="F228" s="198">
        <v>11298</v>
      </c>
      <c r="G228" s="198">
        <v>11670834</v>
      </c>
      <c r="H228" s="198">
        <v>2140</v>
      </c>
      <c r="I228" s="198">
        <v>2210620</v>
      </c>
      <c r="J228" s="199">
        <v>9460214</v>
      </c>
    </row>
    <row r="229" spans="1:12" x14ac:dyDescent="0.2">
      <c r="A229" s="224"/>
      <c r="B229" s="218" t="s">
        <v>197</v>
      </c>
      <c r="C229" s="218" t="s">
        <v>180</v>
      </c>
      <c r="D229" s="195" t="s">
        <v>213</v>
      </c>
      <c r="E229" s="197">
        <v>1</v>
      </c>
      <c r="F229" s="198">
        <v>19510</v>
      </c>
      <c r="G229" s="198">
        <v>19510</v>
      </c>
      <c r="H229" s="197">
        <v>0</v>
      </c>
      <c r="I229" s="197">
        <v>0</v>
      </c>
      <c r="J229" s="199">
        <v>19510</v>
      </c>
    </row>
    <row r="230" spans="1:12" x14ac:dyDescent="0.2">
      <c r="A230" s="224"/>
      <c r="B230" s="219"/>
      <c r="C230" s="220"/>
      <c r="D230" s="195" t="s">
        <v>198</v>
      </c>
      <c r="E230" s="197">
        <v>8</v>
      </c>
      <c r="F230" s="198">
        <v>33449</v>
      </c>
      <c r="G230" s="198">
        <v>267592</v>
      </c>
      <c r="H230" s="197">
        <v>0</v>
      </c>
      <c r="I230" s="197">
        <v>0</v>
      </c>
      <c r="J230" s="199">
        <v>267592</v>
      </c>
    </row>
    <row r="231" spans="1:12" ht="15.75" customHeight="1" x14ac:dyDescent="0.2">
      <c r="A231" s="224"/>
      <c r="B231" s="219"/>
      <c r="C231" s="218" t="s">
        <v>185</v>
      </c>
      <c r="D231" s="195" t="s">
        <v>201</v>
      </c>
      <c r="E231" s="197">
        <v>6</v>
      </c>
      <c r="F231" s="198">
        <v>7059</v>
      </c>
      <c r="G231" s="198">
        <v>42354</v>
      </c>
      <c r="H231" s="198">
        <v>1584</v>
      </c>
      <c r="I231" s="198">
        <v>9504</v>
      </c>
      <c r="J231" s="199">
        <v>32850</v>
      </c>
    </row>
    <row r="232" spans="1:12" x14ac:dyDescent="0.2">
      <c r="A232" s="224"/>
      <c r="B232" s="219"/>
      <c r="C232" s="220"/>
      <c r="D232" s="195" t="s">
        <v>204</v>
      </c>
      <c r="E232" s="197">
        <v>22</v>
      </c>
      <c r="F232" s="198">
        <v>35033</v>
      </c>
      <c r="G232" s="198">
        <v>770726</v>
      </c>
      <c r="H232" s="198">
        <v>1584</v>
      </c>
      <c r="I232" s="198">
        <v>34848</v>
      </c>
      <c r="J232" s="199">
        <v>735878</v>
      </c>
    </row>
    <row r="233" spans="1:12" x14ac:dyDescent="0.2">
      <c r="A233" s="224"/>
      <c r="B233" s="219"/>
      <c r="C233" s="195" t="s">
        <v>190</v>
      </c>
      <c r="D233" s="195" t="s">
        <v>207</v>
      </c>
      <c r="E233" s="197">
        <v>3</v>
      </c>
      <c r="F233" s="198">
        <v>7152</v>
      </c>
      <c r="G233" s="198">
        <v>21456</v>
      </c>
      <c r="H233" s="198">
        <v>1338</v>
      </c>
      <c r="I233" s="198">
        <v>4014</v>
      </c>
      <c r="J233" s="199">
        <v>17442</v>
      </c>
    </row>
    <row r="234" spans="1:12" x14ac:dyDescent="0.2">
      <c r="A234" s="224"/>
      <c r="B234" s="219"/>
      <c r="C234" s="218" t="s">
        <v>191</v>
      </c>
      <c r="D234" s="195" t="s">
        <v>201</v>
      </c>
      <c r="E234" s="197">
        <v>394</v>
      </c>
      <c r="F234" s="198">
        <v>6429</v>
      </c>
      <c r="G234" s="198">
        <v>2533026</v>
      </c>
      <c r="H234" s="197">
        <v>954</v>
      </c>
      <c r="I234" s="198">
        <v>375876</v>
      </c>
      <c r="J234" s="199">
        <v>2157150</v>
      </c>
    </row>
    <row r="235" spans="1:12" x14ac:dyDescent="0.2">
      <c r="A235" s="224"/>
      <c r="B235" s="219"/>
      <c r="C235" s="219"/>
      <c r="D235" s="195" t="s">
        <v>214</v>
      </c>
      <c r="E235" s="197">
        <v>37</v>
      </c>
      <c r="F235" s="198">
        <v>33634</v>
      </c>
      <c r="G235" s="198">
        <v>1244458</v>
      </c>
      <c r="H235" s="197">
        <v>954</v>
      </c>
      <c r="I235" s="198">
        <v>35298</v>
      </c>
      <c r="J235" s="199">
        <v>1209160</v>
      </c>
    </row>
    <row r="236" spans="1:12" x14ac:dyDescent="0.2">
      <c r="A236" s="224"/>
      <c r="B236" s="219"/>
      <c r="C236" s="219"/>
      <c r="D236" s="195" t="s">
        <v>208</v>
      </c>
      <c r="E236" s="197">
        <v>561</v>
      </c>
      <c r="F236" s="198">
        <v>20464</v>
      </c>
      <c r="G236" s="198">
        <v>11480304</v>
      </c>
      <c r="H236" s="197">
        <v>954</v>
      </c>
      <c r="I236" s="198">
        <v>535194</v>
      </c>
      <c r="J236" s="199">
        <v>10945110</v>
      </c>
    </row>
    <row r="237" spans="1:12" x14ac:dyDescent="0.2">
      <c r="A237" s="224"/>
      <c r="B237" s="219"/>
      <c r="C237" s="219"/>
      <c r="D237" s="195" t="s">
        <v>209</v>
      </c>
      <c r="E237" s="197">
        <v>25</v>
      </c>
      <c r="F237" s="198">
        <v>13148</v>
      </c>
      <c r="G237" s="198">
        <v>328700</v>
      </c>
      <c r="H237" s="197">
        <v>954</v>
      </c>
      <c r="I237" s="198">
        <v>23850</v>
      </c>
      <c r="J237" s="199">
        <v>304850</v>
      </c>
    </row>
    <row r="238" spans="1:12" x14ac:dyDescent="0.2">
      <c r="A238" s="225"/>
      <c r="B238" s="220"/>
      <c r="C238" s="220"/>
      <c r="D238" s="195" t="s">
        <v>204</v>
      </c>
      <c r="E238" s="198">
        <v>1029</v>
      </c>
      <c r="F238" s="198">
        <v>34403</v>
      </c>
      <c r="G238" s="198">
        <v>35400687</v>
      </c>
      <c r="H238" s="197">
        <v>954</v>
      </c>
      <c r="I238" s="198">
        <v>981666</v>
      </c>
      <c r="J238" s="199">
        <v>34419021</v>
      </c>
    </row>
    <row r="239" spans="1:12" ht="15.75" customHeight="1" x14ac:dyDescent="0.2">
      <c r="A239" s="223" t="s">
        <v>47</v>
      </c>
      <c r="B239" s="226" t="s">
        <v>110</v>
      </c>
      <c r="C239" s="227"/>
      <c r="D239" s="228"/>
      <c r="E239" s="198">
        <v>33203</v>
      </c>
      <c r="F239" s="198"/>
      <c r="G239" s="198">
        <v>468155883</v>
      </c>
      <c r="H239" s="198"/>
      <c r="I239" s="198">
        <v>75458401</v>
      </c>
      <c r="J239" s="199">
        <v>392697482</v>
      </c>
      <c r="K239" s="205"/>
      <c r="L239" s="205"/>
    </row>
    <row r="240" spans="1:12" x14ac:dyDescent="0.2">
      <c r="A240" s="224"/>
      <c r="B240" s="195" t="s">
        <v>176</v>
      </c>
      <c r="C240" s="195" t="s">
        <v>177</v>
      </c>
      <c r="D240" s="195" t="s">
        <v>178</v>
      </c>
      <c r="E240" s="221">
        <v>1</v>
      </c>
      <c r="F240" s="216">
        <v>30130</v>
      </c>
      <c r="G240" s="216">
        <v>30130</v>
      </c>
      <c r="H240" s="221">
        <v>0</v>
      </c>
      <c r="I240" s="221">
        <v>0</v>
      </c>
      <c r="J240" s="210">
        <v>30130</v>
      </c>
    </row>
    <row r="241" spans="1:10" x14ac:dyDescent="0.2">
      <c r="A241" s="224"/>
      <c r="B241" s="218" t="s">
        <v>179</v>
      </c>
      <c r="C241" s="218" t="s">
        <v>180</v>
      </c>
      <c r="D241" s="195" t="s">
        <v>181</v>
      </c>
      <c r="E241" s="222"/>
      <c r="F241" s="217"/>
      <c r="G241" s="217"/>
      <c r="H241" s="222"/>
      <c r="I241" s="222"/>
      <c r="J241" s="211"/>
    </row>
    <row r="242" spans="1:10" x14ac:dyDescent="0.2">
      <c r="A242" s="224"/>
      <c r="B242" s="219"/>
      <c r="C242" s="219"/>
      <c r="D242" s="195" t="s">
        <v>182</v>
      </c>
      <c r="E242" s="197">
        <v>5</v>
      </c>
      <c r="F242" s="198">
        <v>14344</v>
      </c>
      <c r="G242" s="198">
        <v>71720</v>
      </c>
      <c r="H242" s="197">
        <v>0</v>
      </c>
      <c r="I242" s="197">
        <v>0</v>
      </c>
      <c r="J242" s="199">
        <v>71720</v>
      </c>
    </row>
    <row r="243" spans="1:10" x14ac:dyDescent="0.2">
      <c r="A243" s="224"/>
      <c r="B243" s="219"/>
      <c r="C243" s="219"/>
      <c r="D243" s="195" t="s">
        <v>183</v>
      </c>
      <c r="E243" s="197">
        <v>524</v>
      </c>
      <c r="F243" s="198">
        <v>6851</v>
      </c>
      <c r="G243" s="198">
        <v>3589924</v>
      </c>
      <c r="H243" s="197">
        <v>0</v>
      </c>
      <c r="I243" s="197">
        <v>0</v>
      </c>
      <c r="J243" s="199">
        <v>3589924</v>
      </c>
    </row>
    <row r="244" spans="1:10" x14ac:dyDescent="0.2">
      <c r="A244" s="224"/>
      <c r="B244" s="219"/>
      <c r="C244" s="220"/>
      <c r="D244" s="195" t="s">
        <v>184</v>
      </c>
      <c r="E244" s="197">
        <v>2</v>
      </c>
      <c r="F244" s="198">
        <v>10344</v>
      </c>
      <c r="G244" s="198">
        <v>20688</v>
      </c>
      <c r="H244" s="197">
        <v>0</v>
      </c>
      <c r="I244" s="197">
        <v>0</v>
      </c>
      <c r="J244" s="199">
        <v>20688</v>
      </c>
    </row>
    <row r="245" spans="1:10" x14ac:dyDescent="0.2">
      <c r="A245" s="224"/>
      <c r="B245" s="219"/>
      <c r="C245" s="218" t="s">
        <v>185</v>
      </c>
      <c r="D245" s="195" t="s">
        <v>186</v>
      </c>
      <c r="E245" s="197">
        <v>2</v>
      </c>
      <c r="F245" s="198">
        <v>28584</v>
      </c>
      <c r="G245" s="198">
        <v>57168</v>
      </c>
      <c r="H245" s="198">
        <v>2770</v>
      </c>
      <c r="I245" s="198">
        <v>5540</v>
      </c>
      <c r="J245" s="199">
        <v>51628</v>
      </c>
    </row>
    <row r="246" spans="1:10" x14ac:dyDescent="0.2">
      <c r="A246" s="224"/>
      <c r="B246" s="219"/>
      <c r="C246" s="219"/>
      <c r="D246" s="195" t="s">
        <v>187</v>
      </c>
      <c r="E246" s="197">
        <v>4</v>
      </c>
      <c r="F246" s="198">
        <v>15928</v>
      </c>
      <c r="G246" s="198">
        <v>63712</v>
      </c>
      <c r="H246" s="198">
        <v>2770</v>
      </c>
      <c r="I246" s="198">
        <v>11080</v>
      </c>
      <c r="J246" s="199">
        <v>52632</v>
      </c>
    </row>
    <row r="247" spans="1:10" x14ac:dyDescent="0.2">
      <c r="A247" s="224"/>
      <c r="B247" s="219"/>
      <c r="C247" s="219"/>
      <c r="D247" s="195" t="s">
        <v>193</v>
      </c>
      <c r="E247" s="197">
        <v>5</v>
      </c>
      <c r="F247" s="198">
        <v>21046</v>
      </c>
      <c r="G247" s="198">
        <v>105230</v>
      </c>
      <c r="H247" s="198">
        <v>2770</v>
      </c>
      <c r="I247" s="198">
        <v>13850</v>
      </c>
      <c r="J247" s="199">
        <v>91380</v>
      </c>
    </row>
    <row r="248" spans="1:10" x14ac:dyDescent="0.2">
      <c r="A248" s="224"/>
      <c r="B248" s="219"/>
      <c r="C248" s="219"/>
      <c r="D248" s="195" t="s">
        <v>188</v>
      </c>
      <c r="E248" s="197">
        <v>313</v>
      </c>
      <c r="F248" s="198">
        <v>8435</v>
      </c>
      <c r="G248" s="198">
        <v>2640155</v>
      </c>
      <c r="H248" s="198">
        <v>2770</v>
      </c>
      <c r="I248" s="198">
        <v>867010</v>
      </c>
      <c r="J248" s="199">
        <v>1773145</v>
      </c>
    </row>
    <row r="249" spans="1:10" x14ac:dyDescent="0.2">
      <c r="A249" s="224"/>
      <c r="B249" s="219"/>
      <c r="C249" s="220"/>
      <c r="D249" s="195" t="s">
        <v>189</v>
      </c>
      <c r="E249" s="197">
        <v>5</v>
      </c>
      <c r="F249" s="198">
        <v>11928</v>
      </c>
      <c r="G249" s="198">
        <v>59640</v>
      </c>
      <c r="H249" s="198">
        <v>2770</v>
      </c>
      <c r="I249" s="198">
        <v>13850</v>
      </c>
      <c r="J249" s="199">
        <v>45790</v>
      </c>
    </row>
    <row r="250" spans="1:10" x14ac:dyDescent="0.2">
      <c r="A250" s="224"/>
      <c r="B250" s="219"/>
      <c r="C250" s="195" t="s">
        <v>190</v>
      </c>
      <c r="D250" s="195" t="s">
        <v>188</v>
      </c>
      <c r="E250" s="197">
        <v>29</v>
      </c>
      <c r="F250" s="198">
        <v>8017</v>
      </c>
      <c r="G250" s="198">
        <v>232489</v>
      </c>
      <c r="H250" s="198">
        <v>2524</v>
      </c>
      <c r="I250" s="198">
        <v>73196</v>
      </c>
      <c r="J250" s="199">
        <v>159293</v>
      </c>
    </row>
    <row r="251" spans="1:10" x14ac:dyDescent="0.2">
      <c r="A251" s="224"/>
      <c r="B251" s="219"/>
      <c r="C251" s="218" t="s">
        <v>191</v>
      </c>
      <c r="D251" s="195" t="s">
        <v>192</v>
      </c>
      <c r="E251" s="197">
        <v>123</v>
      </c>
      <c r="F251" s="198">
        <v>31084</v>
      </c>
      <c r="G251" s="198">
        <v>3823332</v>
      </c>
      <c r="H251" s="198">
        <v>2140</v>
      </c>
      <c r="I251" s="198">
        <v>263220</v>
      </c>
      <c r="J251" s="199">
        <v>3560112</v>
      </c>
    </row>
    <row r="252" spans="1:10" x14ac:dyDescent="0.2">
      <c r="A252" s="224"/>
      <c r="B252" s="219"/>
      <c r="C252" s="219"/>
      <c r="D252" s="195" t="s">
        <v>186</v>
      </c>
      <c r="E252" s="198">
        <v>1826</v>
      </c>
      <c r="F252" s="198">
        <v>27954</v>
      </c>
      <c r="G252" s="198">
        <v>51044004</v>
      </c>
      <c r="H252" s="198">
        <v>2140</v>
      </c>
      <c r="I252" s="198">
        <v>3907640</v>
      </c>
      <c r="J252" s="199">
        <v>47136364</v>
      </c>
    </row>
    <row r="253" spans="1:10" x14ac:dyDescent="0.2">
      <c r="A253" s="224"/>
      <c r="B253" s="219"/>
      <c r="C253" s="219"/>
      <c r="D253" s="195" t="s">
        <v>187</v>
      </c>
      <c r="E253" s="198">
        <v>2354</v>
      </c>
      <c r="F253" s="198">
        <v>15298</v>
      </c>
      <c r="G253" s="198">
        <v>36011492</v>
      </c>
      <c r="H253" s="198">
        <v>2140</v>
      </c>
      <c r="I253" s="198">
        <v>5037560</v>
      </c>
      <c r="J253" s="199">
        <v>30973932</v>
      </c>
    </row>
    <row r="254" spans="1:10" x14ac:dyDescent="0.2">
      <c r="A254" s="224"/>
      <c r="B254" s="219"/>
      <c r="C254" s="219"/>
      <c r="D254" s="195" t="s">
        <v>193</v>
      </c>
      <c r="E254" s="197">
        <v>128</v>
      </c>
      <c r="F254" s="198">
        <v>20416</v>
      </c>
      <c r="G254" s="198">
        <v>2613248</v>
      </c>
      <c r="H254" s="198">
        <v>2140</v>
      </c>
      <c r="I254" s="198">
        <v>273920</v>
      </c>
      <c r="J254" s="199">
        <v>2339328</v>
      </c>
    </row>
    <row r="255" spans="1:10" x14ac:dyDescent="0.2">
      <c r="A255" s="224"/>
      <c r="B255" s="219"/>
      <c r="C255" s="219"/>
      <c r="D255" s="195" t="s">
        <v>188</v>
      </c>
      <c r="E255" s="198">
        <v>11635</v>
      </c>
      <c r="F255" s="198">
        <v>7805</v>
      </c>
      <c r="G255" s="198">
        <v>90811175</v>
      </c>
      <c r="H255" s="198">
        <v>2140</v>
      </c>
      <c r="I255" s="198">
        <v>24898900</v>
      </c>
      <c r="J255" s="199">
        <v>65912275</v>
      </c>
    </row>
    <row r="256" spans="1:10" x14ac:dyDescent="0.2">
      <c r="A256" s="224"/>
      <c r="B256" s="220"/>
      <c r="C256" s="220"/>
      <c r="D256" s="195" t="s">
        <v>189</v>
      </c>
      <c r="E256" s="198">
        <v>1550</v>
      </c>
      <c r="F256" s="198">
        <v>11298</v>
      </c>
      <c r="G256" s="198">
        <v>17511900</v>
      </c>
      <c r="H256" s="198">
        <v>2140</v>
      </c>
      <c r="I256" s="198">
        <v>3317000</v>
      </c>
      <c r="J256" s="199">
        <v>14194900</v>
      </c>
    </row>
    <row r="257" spans="1:10" x14ac:dyDescent="0.2">
      <c r="A257" s="224"/>
      <c r="B257" s="218" t="s">
        <v>211</v>
      </c>
      <c r="C257" s="195" t="s">
        <v>185</v>
      </c>
      <c r="D257" s="195" t="s">
        <v>215</v>
      </c>
      <c r="E257" s="197">
        <v>17</v>
      </c>
      <c r="F257" s="198">
        <v>12313</v>
      </c>
      <c r="G257" s="198">
        <v>209321</v>
      </c>
      <c r="H257" s="198">
        <v>5613</v>
      </c>
      <c r="I257" s="198">
        <v>95421</v>
      </c>
      <c r="J257" s="199">
        <v>113900</v>
      </c>
    </row>
    <row r="258" spans="1:10" x14ac:dyDescent="0.2">
      <c r="A258" s="224"/>
      <c r="B258" s="219"/>
      <c r="C258" s="218" t="s">
        <v>191</v>
      </c>
      <c r="D258" s="195" t="s">
        <v>215</v>
      </c>
      <c r="E258" s="198">
        <v>4856</v>
      </c>
      <c r="F258" s="198">
        <v>12313</v>
      </c>
      <c r="G258" s="198">
        <v>59791928</v>
      </c>
      <c r="H258" s="198">
        <v>5613</v>
      </c>
      <c r="I258" s="198">
        <v>27256728</v>
      </c>
      <c r="J258" s="199">
        <v>32535200</v>
      </c>
    </row>
    <row r="259" spans="1:10" x14ac:dyDescent="0.2">
      <c r="A259" s="224"/>
      <c r="B259" s="219"/>
      <c r="C259" s="219"/>
      <c r="D259" s="195" t="s">
        <v>216</v>
      </c>
      <c r="E259" s="197">
        <v>4</v>
      </c>
      <c r="F259" s="197">
        <v>0</v>
      </c>
      <c r="G259" s="197">
        <v>0</v>
      </c>
      <c r="H259" s="197">
        <v>0</v>
      </c>
      <c r="I259" s="197">
        <v>0</v>
      </c>
      <c r="J259" s="200">
        <v>0</v>
      </c>
    </row>
    <row r="260" spans="1:10" x14ac:dyDescent="0.2">
      <c r="A260" s="224"/>
      <c r="B260" s="220"/>
      <c r="C260" s="220"/>
      <c r="D260" s="195" t="s">
        <v>202</v>
      </c>
      <c r="E260" s="197">
        <v>9</v>
      </c>
      <c r="F260" s="198">
        <v>9246</v>
      </c>
      <c r="G260" s="198">
        <v>83214</v>
      </c>
      <c r="H260" s="198">
        <v>2546</v>
      </c>
      <c r="I260" s="198">
        <v>22914</v>
      </c>
      <c r="J260" s="199">
        <v>60300</v>
      </c>
    </row>
    <row r="261" spans="1:10" x14ac:dyDescent="0.2">
      <c r="A261" s="224"/>
      <c r="B261" s="218" t="s">
        <v>197</v>
      </c>
      <c r="C261" s="218" t="s">
        <v>180</v>
      </c>
      <c r="D261" s="195" t="s">
        <v>213</v>
      </c>
      <c r="E261" s="197">
        <v>27</v>
      </c>
      <c r="F261" s="198">
        <v>19510</v>
      </c>
      <c r="G261" s="198">
        <v>526770</v>
      </c>
      <c r="H261" s="197">
        <v>0</v>
      </c>
      <c r="I261" s="197">
        <v>0</v>
      </c>
      <c r="J261" s="199">
        <v>526770</v>
      </c>
    </row>
    <row r="262" spans="1:10" x14ac:dyDescent="0.2">
      <c r="A262" s="224"/>
      <c r="B262" s="219"/>
      <c r="C262" s="219"/>
      <c r="D262" s="195" t="s">
        <v>212</v>
      </c>
      <c r="E262" s="197">
        <v>4</v>
      </c>
      <c r="F262" s="198">
        <v>8292</v>
      </c>
      <c r="G262" s="198">
        <v>33168</v>
      </c>
      <c r="H262" s="197">
        <v>0</v>
      </c>
      <c r="I262" s="197">
        <v>0</v>
      </c>
      <c r="J262" s="199">
        <v>33168</v>
      </c>
    </row>
    <row r="263" spans="1:10" x14ac:dyDescent="0.2">
      <c r="A263" s="224"/>
      <c r="B263" s="219"/>
      <c r="C263" s="219"/>
      <c r="D263" s="195" t="s">
        <v>225</v>
      </c>
      <c r="E263" s="197">
        <v>2</v>
      </c>
      <c r="F263" s="198">
        <v>5366</v>
      </c>
      <c r="G263" s="198">
        <v>10732</v>
      </c>
      <c r="H263" s="197">
        <v>0</v>
      </c>
      <c r="I263" s="197">
        <v>0</v>
      </c>
      <c r="J263" s="199">
        <v>10732</v>
      </c>
    </row>
    <row r="264" spans="1:10" x14ac:dyDescent="0.2">
      <c r="A264" s="224"/>
      <c r="B264" s="219"/>
      <c r="C264" s="219"/>
      <c r="D264" s="195" t="s">
        <v>223</v>
      </c>
      <c r="E264" s="197">
        <v>7</v>
      </c>
      <c r="F264" s="198">
        <v>2927</v>
      </c>
      <c r="G264" s="198">
        <v>20489</v>
      </c>
      <c r="H264" s="197">
        <v>0</v>
      </c>
      <c r="I264" s="197">
        <v>0</v>
      </c>
      <c r="J264" s="199">
        <v>20489</v>
      </c>
    </row>
    <row r="265" spans="1:10" x14ac:dyDescent="0.2">
      <c r="A265" s="224"/>
      <c r="B265" s="219"/>
      <c r="C265" s="219"/>
      <c r="D265" s="195" t="s">
        <v>198</v>
      </c>
      <c r="E265" s="197">
        <v>6</v>
      </c>
      <c r="F265" s="198">
        <v>33449</v>
      </c>
      <c r="G265" s="198">
        <v>200694</v>
      </c>
      <c r="H265" s="197">
        <v>0</v>
      </c>
      <c r="I265" s="197">
        <v>0</v>
      </c>
      <c r="J265" s="199">
        <v>200694</v>
      </c>
    </row>
    <row r="266" spans="1:10" x14ac:dyDescent="0.2">
      <c r="A266" s="224"/>
      <c r="B266" s="219"/>
      <c r="C266" s="219"/>
      <c r="D266" s="195" t="s">
        <v>218</v>
      </c>
      <c r="E266" s="197">
        <v>2</v>
      </c>
      <c r="F266" s="198">
        <v>3977</v>
      </c>
      <c r="G266" s="198">
        <v>7954</v>
      </c>
      <c r="H266" s="197">
        <v>0</v>
      </c>
      <c r="I266" s="197">
        <v>0</v>
      </c>
      <c r="J266" s="199">
        <v>7954</v>
      </c>
    </row>
    <row r="267" spans="1:10" x14ac:dyDescent="0.2">
      <c r="A267" s="224"/>
      <c r="B267" s="219"/>
      <c r="C267" s="220"/>
      <c r="D267" s="195" t="s">
        <v>200</v>
      </c>
      <c r="E267" s="197">
        <v>6</v>
      </c>
      <c r="F267" s="198">
        <v>6198</v>
      </c>
      <c r="G267" s="198">
        <v>37188</v>
      </c>
      <c r="H267" s="197">
        <v>0</v>
      </c>
      <c r="I267" s="197">
        <v>0</v>
      </c>
      <c r="J267" s="199">
        <v>37188</v>
      </c>
    </row>
    <row r="268" spans="1:10" x14ac:dyDescent="0.2">
      <c r="A268" s="224"/>
      <c r="B268" s="219"/>
      <c r="C268" s="218" t="s">
        <v>185</v>
      </c>
      <c r="D268" s="195" t="s">
        <v>201</v>
      </c>
      <c r="E268" s="197">
        <v>30</v>
      </c>
      <c r="F268" s="198">
        <v>7059</v>
      </c>
      <c r="G268" s="198">
        <v>211770</v>
      </c>
      <c r="H268" s="198">
        <v>1584</v>
      </c>
      <c r="I268" s="198">
        <v>47520</v>
      </c>
      <c r="J268" s="199">
        <v>164250</v>
      </c>
    </row>
    <row r="269" spans="1:10" x14ac:dyDescent="0.2">
      <c r="A269" s="224"/>
      <c r="B269" s="219"/>
      <c r="C269" s="219"/>
      <c r="D269" s="195" t="s">
        <v>208</v>
      </c>
      <c r="E269" s="197">
        <v>9</v>
      </c>
      <c r="F269" s="198">
        <v>21094</v>
      </c>
      <c r="G269" s="198">
        <v>189846</v>
      </c>
      <c r="H269" s="198">
        <v>1584</v>
      </c>
      <c r="I269" s="198">
        <v>14256</v>
      </c>
      <c r="J269" s="199">
        <v>175590</v>
      </c>
    </row>
    <row r="270" spans="1:10" x14ac:dyDescent="0.2">
      <c r="A270" s="224"/>
      <c r="B270" s="219"/>
      <c r="C270" s="219"/>
      <c r="D270" s="195" t="s">
        <v>204</v>
      </c>
      <c r="E270" s="197">
        <v>37</v>
      </c>
      <c r="F270" s="198">
        <v>35033</v>
      </c>
      <c r="G270" s="198">
        <v>1296221</v>
      </c>
      <c r="H270" s="198">
        <v>1584</v>
      </c>
      <c r="I270" s="198">
        <v>58608</v>
      </c>
      <c r="J270" s="199">
        <v>1237613</v>
      </c>
    </row>
    <row r="271" spans="1:10" x14ac:dyDescent="0.2">
      <c r="A271" s="224"/>
      <c r="B271" s="219"/>
      <c r="C271" s="219"/>
      <c r="D271" s="195" t="s">
        <v>206</v>
      </c>
      <c r="E271" s="197">
        <v>26</v>
      </c>
      <c r="F271" s="198">
        <v>5561</v>
      </c>
      <c r="G271" s="198">
        <v>144586</v>
      </c>
      <c r="H271" s="198">
        <v>1584</v>
      </c>
      <c r="I271" s="198">
        <v>41184</v>
      </c>
      <c r="J271" s="199">
        <v>103402</v>
      </c>
    </row>
    <row r="272" spans="1:10" x14ac:dyDescent="0.2">
      <c r="A272" s="224"/>
      <c r="B272" s="219"/>
      <c r="C272" s="220"/>
      <c r="D272" s="195" t="s">
        <v>207</v>
      </c>
      <c r="E272" s="197">
        <v>41</v>
      </c>
      <c r="F272" s="198">
        <v>7782</v>
      </c>
      <c r="G272" s="198">
        <v>319062</v>
      </c>
      <c r="H272" s="198">
        <v>1584</v>
      </c>
      <c r="I272" s="198">
        <v>64944</v>
      </c>
      <c r="J272" s="199">
        <v>254118</v>
      </c>
    </row>
    <row r="273" spans="1:12" x14ac:dyDescent="0.2">
      <c r="A273" s="224"/>
      <c r="B273" s="219"/>
      <c r="C273" s="195" t="s">
        <v>190</v>
      </c>
      <c r="D273" s="195" t="s">
        <v>208</v>
      </c>
      <c r="E273" s="197">
        <v>6</v>
      </c>
      <c r="F273" s="198">
        <v>20656</v>
      </c>
      <c r="G273" s="198">
        <v>123936</v>
      </c>
      <c r="H273" s="198">
        <v>1338</v>
      </c>
      <c r="I273" s="198">
        <v>8028</v>
      </c>
      <c r="J273" s="199">
        <v>115908</v>
      </c>
    </row>
    <row r="274" spans="1:12" x14ac:dyDescent="0.2">
      <c r="A274" s="224"/>
      <c r="B274" s="219"/>
      <c r="C274" s="218" t="s">
        <v>191</v>
      </c>
      <c r="D274" s="195" t="s">
        <v>201</v>
      </c>
      <c r="E274" s="197">
        <v>239</v>
      </c>
      <c r="F274" s="198">
        <v>6429</v>
      </c>
      <c r="G274" s="198">
        <v>1536531</v>
      </c>
      <c r="H274" s="197">
        <v>954</v>
      </c>
      <c r="I274" s="198">
        <v>228006</v>
      </c>
      <c r="J274" s="199">
        <v>1308525</v>
      </c>
    </row>
    <row r="275" spans="1:12" x14ac:dyDescent="0.2">
      <c r="A275" s="224"/>
      <c r="B275" s="219"/>
      <c r="C275" s="219"/>
      <c r="D275" s="195" t="s">
        <v>214</v>
      </c>
      <c r="E275" s="197">
        <v>92</v>
      </c>
      <c r="F275" s="198">
        <v>33634</v>
      </c>
      <c r="G275" s="198">
        <v>3094328</v>
      </c>
      <c r="H275" s="197">
        <v>954</v>
      </c>
      <c r="I275" s="198">
        <v>87768</v>
      </c>
      <c r="J275" s="199">
        <v>3006560</v>
      </c>
    </row>
    <row r="276" spans="1:12" x14ac:dyDescent="0.2">
      <c r="A276" s="224"/>
      <c r="B276" s="219"/>
      <c r="C276" s="219"/>
      <c r="D276" s="195" t="s">
        <v>208</v>
      </c>
      <c r="E276" s="198">
        <v>3279</v>
      </c>
      <c r="F276" s="198">
        <v>20464</v>
      </c>
      <c r="G276" s="198">
        <v>67101456</v>
      </c>
      <c r="H276" s="197">
        <v>954</v>
      </c>
      <c r="I276" s="198">
        <v>3128166</v>
      </c>
      <c r="J276" s="199">
        <v>63973290</v>
      </c>
    </row>
    <row r="277" spans="1:12" x14ac:dyDescent="0.2">
      <c r="A277" s="224"/>
      <c r="B277" s="219"/>
      <c r="C277" s="219"/>
      <c r="D277" s="195" t="s">
        <v>209</v>
      </c>
      <c r="E277" s="197">
        <v>505</v>
      </c>
      <c r="F277" s="198">
        <v>13148</v>
      </c>
      <c r="G277" s="198">
        <v>6639740</v>
      </c>
      <c r="H277" s="197">
        <v>954</v>
      </c>
      <c r="I277" s="198">
        <v>481770</v>
      </c>
      <c r="J277" s="199">
        <v>6157970</v>
      </c>
    </row>
    <row r="278" spans="1:12" x14ac:dyDescent="0.2">
      <c r="A278" s="224"/>
      <c r="B278" s="219"/>
      <c r="C278" s="219"/>
      <c r="D278" s="195" t="s">
        <v>202</v>
      </c>
      <c r="E278" s="197">
        <v>473</v>
      </c>
      <c r="F278" s="198">
        <v>9246</v>
      </c>
      <c r="G278" s="198">
        <v>4373358</v>
      </c>
      <c r="H278" s="197">
        <v>954</v>
      </c>
      <c r="I278" s="198">
        <v>451242</v>
      </c>
      <c r="J278" s="199">
        <v>3922116</v>
      </c>
    </row>
    <row r="279" spans="1:12" x14ac:dyDescent="0.2">
      <c r="A279" s="224"/>
      <c r="B279" s="219"/>
      <c r="C279" s="219"/>
      <c r="D279" s="195" t="s">
        <v>203</v>
      </c>
      <c r="E279" s="197">
        <v>80</v>
      </c>
      <c r="F279" s="198">
        <v>6320</v>
      </c>
      <c r="G279" s="198">
        <v>505600</v>
      </c>
      <c r="H279" s="197">
        <v>954</v>
      </c>
      <c r="I279" s="198">
        <v>76320</v>
      </c>
      <c r="J279" s="199">
        <v>429280</v>
      </c>
    </row>
    <row r="280" spans="1:12" x14ac:dyDescent="0.2">
      <c r="A280" s="224"/>
      <c r="B280" s="219"/>
      <c r="C280" s="219"/>
      <c r="D280" s="195" t="s">
        <v>219</v>
      </c>
      <c r="E280" s="197">
        <v>602</v>
      </c>
      <c r="F280" s="198">
        <v>3881</v>
      </c>
      <c r="G280" s="198">
        <v>2336362</v>
      </c>
      <c r="H280" s="197">
        <v>954</v>
      </c>
      <c r="I280" s="198">
        <v>574308</v>
      </c>
      <c r="J280" s="199">
        <v>1762054</v>
      </c>
    </row>
    <row r="281" spans="1:12" x14ac:dyDescent="0.2">
      <c r="A281" s="224"/>
      <c r="B281" s="219"/>
      <c r="C281" s="219"/>
      <c r="D281" s="195" t="s">
        <v>210</v>
      </c>
      <c r="E281" s="197">
        <v>282</v>
      </c>
      <c r="F281" s="198">
        <v>2418</v>
      </c>
      <c r="G281" s="198">
        <v>681876</v>
      </c>
      <c r="H281" s="197">
        <v>954</v>
      </c>
      <c r="I281" s="198">
        <v>269028</v>
      </c>
      <c r="J281" s="199">
        <v>412848</v>
      </c>
    </row>
    <row r="282" spans="1:12" x14ac:dyDescent="0.2">
      <c r="A282" s="224"/>
      <c r="B282" s="219"/>
      <c r="C282" s="219"/>
      <c r="D282" s="195" t="s">
        <v>204</v>
      </c>
      <c r="E282" s="198">
        <v>3016</v>
      </c>
      <c r="F282" s="198">
        <v>34403</v>
      </c>
      <c r="G282" s="198">
        <v>103759448</v>
      </c>
      <c r="H282" s="197">
        <v>954</v>
      </c>
      <c r="I282" s="198">
        <v>2877264</v>
      </c>
      <c r="J282" s="199">
        <v>100882184</v>
      </c>
    </row>
    <row r="283" spans="1:12" x14ac:dyDescent="0.2">
      <c r="A283" s="224"/>
      <c r="B283" s="219"/>
      <c r="C283" s="219"/>
      <c r="D283" s="195" t="s">
        <v>206</v>
      </c>
      <c r="E283" s="197">
        <v>542</v>
      </c>
      <c r="F283" s="198">
        <v>4931</v>
      </c>
      <c r="G283" s="198">
        <v>2672602</v>
      </c>
      <c r="H283" s="197">
        <v>954</v>
      </c>
      <c r="I283" s="198">
        <v>517068</v>
      </c>
      <c r="J283" s="199">
        <v>2155534</v>
      </c>
    </row>
    <row r="284" spans="1:12" x14ac:dyDescent="0.2">
      <c r="A284" s="225"/>
      <c r="B284" s="220"/>
      <c r="C284" s="220"/>
      <c r="D284" s="195" t="s">
        <v>207</v>
      </c>
      <c r="E284" s="197">
        <v>498</v>
      </c>
      <c r="F284" s="198">
        <v>7152</v>
      </c>
      <c r="G284" s="198">
        <v>3561696</v>
      </c>
      <c r="H284" s="197">
        <v>954</v>
      </c>
      <c r="I284" s="198">
        <v>475092</v>
      </c>
      <c r="J284" s="199">
        <v>3086604</v>
      </c>
    </row>
    <row r="285" spans="1:12" ht="15.75" customHeight="1" x14ac:dyDescent="0.2">
      <c r="A285" s="223" t="s">
        <v>10</v>
      </c>
      <c r="B285" s="226" t="s">
        <v>110</v>
      </c>
      <c r="C285" s="227"/>
      <c r="D285" s="228"/>
      <c r="E285" s="198">
        <v>28091</v>
      </c>
      <c r="F285" s="198"/>
      <c r="G285" s="198">
        <v>402901237</v>
      </c>
      <c r="H285" s="198"/>
      <c r="I285" s="198">
        <v>62556442</v>
      </c>
      <c r="J285" s="199">
        <v>340344795</v>
      </c>
      <c r="K285" s="205"/>
      <c r="L285" s="205"/>
    </row>
    <row r="286" spans="1:12" x14ac:dyDescent="0.2">
      <c r="A286" s="224"/>
      <c r="B286" s="195" t="s">
        <v>176</v>
      </c>
      <c r="C286" s="195" t="s">
        <v>177</v>
      </c>
      <c r="D286" s="195" t="s">
        <v>178</v>
      </c>
      <c r="E286" s="221">
        <v>1</v>
      </c>
      <c r="F286" s="216">
        <v>27000</v>
      </c>
      <c r="G286" s="216">
        <v>27000</v>
      </c>
      <c r="H286" s="221">
        <v>0</v>
      </c>
      <c r="I286" s="221">
        <v>0</v>
      </c>
      <c r="J286" s="210">
        <v>27000</v>
      </c>
    </row>
    <row r="287" spans="1:12" x14ac:dyDescent="0.2">
      <c r="A287" s="224"/>
      <c r="B287" s="218" t="s">
        <v>179</v>
      </c>
      <c r="C287" s="218" t="s">
        <v>180</v>
      </c>
      <c r="D287" s="195" t="s">
        <v>220</v>
      </c>
      <c r="E287" s="222"/>
      <c r="F287" s="217"/>
      <c r="G287" s="217"/>
      <c r="H287" s="222"/>
      <c r="I287" s="222"/>
      <c r="J287" s="211"/>
    </row>
    <row r="288" spans="1:12" x14ac:dyDescent="0.2">
      <c r="A288" s="224"/>
      <c r="B288" s="219"/>
      <c r="C288" s="219"/>
      <c r="D288" s="195" t="s">
        <v>182</v>
      </c>
      <c r="E288" s="197">
        <v>5</v>
      </c>
      <c r="F288" s="198">
        <v>14344</v>
      </c>
      <c r="G288" s="198">
        <v>71720</v>
      </c>
      <c r="H288" s="197">
        <v>0</v>
      </c>
      <c r="I288" s="197">
        <v>0</v>
      </c>
      <c r="J288" s="199">
        <v>71720</v>
      </c>
    </row>
    <row r="289" spans="1:10" x14ac:dyDescent="0.2">
      <c r="A289" s="224"/>
      <c r="B289" s="219"/>
      <c r="C289" s="219"/>
      <c r="D289" s="195" t="s">
        <v>183</v>
      </c>
      <c r="E289" s="197">
        <v>292</v>
      </c>
      <c r="F289" s="198">
        <v>6851</v>
      </c>
      <c r="G289" s="198">
        <v>2000492</v>
      </c>
      <c r="H289" s="197">
        <v>0</v>
      </c>
      <c r="I289" s="197">
        <v>0</v>
      </c>
      <c r="J289" s="199">
        <v>2000492</v>
      </c>
    </row>
    <row r="290" spans="1:10" x14ac:dyDescent="0.2">
      <c r="A290" s="224"/>
      <c r="B290" s="219"/>
      <c r="C290" s="220"/>
      <c r="D290" s="195" t="s">
        <v>184</v>
      </c>
      <c r="E290" s="197">
        <v>3</v>
      </c>
      <c r="F290" s="198">
        <v>10344</v>
      </c>
      <c r="G290" s="198">
        <v>31032</v>
      </c>
      <c r="H290" s="197">
        <v>0</v>
      </c>
      <c r="I290" s="197">
        <v>0</v>
      </c>
      <c r="J290" s="199">
        <v>31032</v>
      </c>
    </row>
    <row r="291" spans="1:10" x14ac:dyDescent="0.2">
      <c r="A291" s="224"/>
      <c r="B291" s="219"/>
      <c r="C291" s="218" t="s">
        <v>185</v>
      </c>
      <c r="D291" s="195" t="s">
        <v>186</v>
      </c>
      <c r="E291" s="197">
        <v>3</v>
      </c>
      <c r="F291" s="198">
        <v>28584</v>
      </c>
      <c r="G291" s="198">
        <v>85752</v>
      </c>
      <c r="H291" s="198">
        <v>2770</v>
      </c>
      <c r="I291" s="198">
        <v>8310</v>
      </c>
      <c r="J291" s="199">
        <v>77442</v>
      </c>
    </row>
    <row r="292" spans="1:10" x14ac:dyDescent="0.2">
      <c r="A292" s="224"/>
      <c r="B292" s="219"/>
      <c r="C292" s="219"/>
      <c r="D292" s="195" t="s">
        <v>187</v>
      </c>
      <c r="E292" s="197">
        <v>25</v>
      </c>
      <c r="F292" s="198">
        <v>15928</v>
      </c>
      <c r="G292" s="198">
        <v>398200</v>
      </c>
      <c r="H292" s="198">
        <v>2770</v>
      </c>
      <c r="I292" s="198">
        <v>69250</v>
      </c>
      <c r="J292" s="199">
        <v>328950</v>
      </c>
    </row>
    <row r="293" spans="1:10" x14ac:dyDescent="0.2">
      <c r="A293" s="224"/>
      <c r="B293" s="219"/>
      <c r="C293" s="219"/>
      <c r="D293" s="195" t="s">
        <v>188</v>
      </c>
      <c r="E293" s="197">
        <v>392</v>
      </c>
      <c r="F293" s="198">
        <v>8435</v>
      </c>
      <c r="G293" s="198">
        <v>3306520</v>
      </c>
      <c r="H293" s="198">
        <v>2770</v>
      </c>
      <c r="I293" s="198">
        <v>1085840</v>
      </c>
      <c r="J293" s="199">
        <v>2220680</v>
      </c>
    </row>
    <row r="294" spans="1:10" x14ac:dyDescent="0.2">
      <c r="A294" s="224"/>
      <c r="B294" s="219"/>
      <c r="C294" s="220"/>
      <c r="D294" s="195" t="s">
        <v>189</v>
      </c>
      <c r="E294" s="197">
        <v>5</v>
      </c>
      <c r="F294" s="198">
        <v>11928</v>
      </c>
      <c r="G294" s="198">
        <v>59640</v>
      </c>
      <c r="H294" s="198">
        <v>2770</v>
      </c>
      <c r="I294" s="198">
        <v>13850</v>
      </c>
      <c r="J294" s="199">
        <v>45790</v>
      </c>
    </row>
    <row r="295" spans="1:10" x14ac:dyDescent="0.2">
      <c r="A295" s="224"/>
      <c r="B295" s="219"/>
      <c r="C295" s="195" t="s">
        <v>190</v>
      </c>
      <c r="D295" s="195" t="s">
        <v>188</v>
      </c>
      <c r="E295" s="197">
        <v>43</v>
      </c>
      <c r="F295" s="198">
        <v>7993</v>
      </c>
      <c r="G295" s="198">
        <v>343679</v>
      </c>
      <c r="H295" s="198">
        <v>2524</v>
      </c>
      <c r="I295" s="198">
        <v>108532</v>
      </c>
      <c r="J295" s="199">
        <v>235147</v>
      </c>
    </row>
    <row r="296" spans="1:10" x14ac:dyDescent="0.2">
      <c r="A296" s="224"/>
      <c r="B296" s="219"/>
      <c r="C296" s="218" t="s">
        <v>191</v>
      </c>
      <c r="D296" s="195" t="s">
        <v>186</v>
      </c>
      <c r="E296" s="198">
        <v>1202</v>
      </c>
      <c r="F296" s="198">
        <v>27954</v>
      </c>
      <c r="G296" s="198">
        <v>33600708</v>
      </c>
      <c r="H296" s="198">
        <v>2140</v>
      </c>
      <c r="I296" s="198">
        <v>2572280</v>
      </c>
      <c r="J296" s="199">
        <v>31028428</v>
      </c>
    </row>
    <row r="297" spans="1:10" x14ac:dyDescent="0.2">
      <c r="A297" s="224"/>
      <c r="B297" s="219"/>
      <c r="C297" s="219"/>
      <c r="D297" s="195" t="s">
        <v>187</v>
      </c>
      <c r="E297" s="198">
        <v>3498</v>
      </c>
      <c r="F297" s="198">
        <v>15298</v>
      </c>
      <c r="G297" s="198">
        <v>53512404</v>
      </c>
      <c r="H297" s="198">
        <v>2140</v>
      </c>
      <c r="I297" s="198">
        <v>7485720</v>
      </c>
      <c r="J297" s="199">
        <v>46026684</v>
      </c>
    </row>
    <row r="298" spans="1:10" x14ac:dyDescent="0.2">
      <c r="A298" s="224"/>
      <c r="B298" s="219"/>
      <c r="C298" s="219"/>
      <c r="D298" s="195" t="s">
        <v>193</v>
      </c>
      <c r="E298" s="197">
        <v>72</v>
      </c>
      <c r="F298" s="198">
        <v>20416</v>
      </c>
      <c r="G298" s="198">
        <v>1469952</v>
      </c>
      <c r="H298" s="198">
        <v>2140</v>
      </c>
      <c r="I298" s="198">
        <v>154080</v>
      </c>
      <c r="J298" s="199">
        <v>1315872</v>
      </c>
    </row>
    <row r="299" spans="1:10" x14ac:dyDescent="0.2">
      <c r="A299" s="224"/>
      <c r="B299" s="219"/>
      <c r="C299" s="219"/>
      <c r="D299" s="195" t="s">
        <v>188</v>
      </c>
      <c r="E299" s="198">
        <v>10591</v>
      </c>
      <c r="F299" s="198">
        <v>7805</v>
      </c>
      <c r="G299" s="198">
        <v>82662755</v>
      </c>
      <c r="H299" s="198">
        <v>2140</v>
      </c>
      <c r="I299" s="198">
        <v>22664740</v>
      </c>
      <c r="J299" s="199">
        <v>59998015</v>
      </c>
    </row>
    <row r="300" spans="1:10" x14ac:dyDescent="0.2">
      <c r="A300" s="224"/>
      <c r="B300" s="220"/>
      <c r="C300" s="220"/>
      <c r="D300" s="195" t="s">
        <v>189</v>
      </c>
      <c r="E300" s="198">
        <v>1201</v>
      </c>
      <c r="F300" s="198">
        <v>11298</v>
      </c>
      <c r="G300" s="198">
        <v>13568898</v>
      </c>
      <c r="H300" s="198">
        <v>2140</v>
      </c>
      <c r="I300" s="198">
        <v>2570140</v>
      </c>
      <c r="J300" s="199">
        <v>10998758</v>
      </c>
    </row>
    <row r="301" spans="1:10" x14ac:dyDescent="0.2">
      <c r="A301" s="224"/>
      <c r="B301" s="218" t="s">
        <v>194</v>
      </c>
      <c r="C301" s="218"/>
      <c r="D301" s="195" t="s">
        <v>195</v>
      </c>
      <c r="E301" s="197">
        <v>80</v>
      </c>
      <c r="F301" s="198">
        <v>21290</v>
      </c>
      <c r="G301" s="198">
        <v>1703200</v>
      </c>
      <c r="H301" s="198">
        <v>3465</v>
      </c>
      <c r="I301" s="198">
        <v>277200</v>
      </c>
      <c r="J301" s="199">
        <v>1426000</v>
      </c>
    </row>
    <row r="302" spans="1:10" x14ac:dyDescent="0.2">
      <c r="A302" s="224"/>
      <c r="B302" s="220"/>
      <c r="C302" s="220"/>
      <c r="D302" s="195" t="s">
        <v>196</v>
      </c>
      <c r="E302" s="198">
        <v>6116</v>
      </c>
      <c r="F302" s="198">
        <v>18337</v>
      </c>
      <c r="G302" s="198">
        <v>112149092</v>
      </c>
      <c r="H302" s="198">
        <v>3465</v>
      </c>
      <c r="I302" s="198">
        <v>21191940</v>
      </c>
      <c r="J302" s="199">
        <v>90957152</v>
      </c>
    </row>
    <row r="303" spans="1:10" x14ac:dyDescent="0.2">
      <c r="A303" s="224"/>
      <c r="B303" s="218" t="s">
        <v>197</v>
      </c>
      <c r="C303" s="218" t="s">
        <v>180</v>
      </c>
      <c r="D303" s="195" t="s">
        <v>213</v>
      </c>
      <c r="E303" s="197">
        <v>6</v>
      </c>
      <c r="F303" s="198">
        <v>19510</v>
      </c>
      <c r="G303" s="198">
        <v>117060</v>
      </c>
      <c r="H303" s="197">
        <v>0</v>
      </c>
      <c r="I303" s="197">
        <v>0</v>
      </c>
      <c r="J303" s="199">
        <v>117060</v>
      </c>
    </row>
    <row r="304" spans="1:10" x14ac:dyDescent="0.2">
      <c r="A304" s="224"/>
      <c r="B304" s="219"/>
      <c r="C304" s="219"/>
      <c r="D304" s="195" t="s">
        <v>222</v>
      </c>
      <c r="E304" s="197">
        <v>2</v>
      </c>
      <c r="F304" s="198">
        <v>12194</v>
      </c>
      <c r="G304" s="198">
        <v>24388</v>
      </c>
      <c r="H304" s="197">
        <v>0</v>
      </c>
      <c r="I304" s="197">
        <v>0</v>
      </c>
      <c r="J304" s="199">
        <v>24388</v>
      </c>
    </row>
    <row r="305" spans="1:10" x14ac:dyDescent="0.2">
      <c r="A305" s="224"/>
      <c r="B305" s="219"/>
      <c r="C305" s="219"/>
      <c r="D305" s="195" t="s">
        <v>225</v>
      </c>
      <c r="E305" s="197">
        <v>1</v>
      </c>
      <c r="F305" s="198">
        <v>5366</v>
      </c>
      <c r="G305" s="198">
        <v>5366</v>
      </c>
      <c r="H305" s="197">
        <v>0</v>
      </c>
      <c r="I305" s="197">
        <v>0</v>
      </c>
      <c r="J305" s="199">
        <v>5366</v>
      </c>
    </row>
    <row r="306" spans="1:10" x14ac:dyDescent="0.2">
      <c r="A306" s="224"/>
      <c r="B306" s="219"/>
      <c r="C306" s="220"/>
      <c r="D306" s="195" t="s">
        <v>198</v>
      </c>
      <c r="E306" s="197">
        <v>3</v>
      </c>
      <c r="F306" s="198">
        <v>33449</v>
      </c>
      <c r="G306" s="198">
        <v>100347</v>
      </c>
      <c r="H306" s="197">
        <v>0</v>
      </c>
      <c r="I306" s="197">
        <v>0</v>
      </c>
      <c r="J306" s="199">
        <v>100347</v>
      </c>
    </row>
    <row r="307" spans="1:10" x14ac:dyDescent="0.2">
      <c r="A307" s="224"/>
      <c r="B307" s="219"/>
      <c r="C307" s="218" t="s">
        <v>185</v>
      </c>
      <c r="D307" s="195" t="s">
        <v>208</v>
      </c>
      <c r="E307" s="197">
        <v>3</v>
      </c>
      <c r="F307" s="198">
        <v>21094</v>
      </c>
      <c r="G307" s="198">
        <v>63282</v>
      </c>
      <c r="H307" s="198">
        <v>1584</v>
      </c>
      <c r="I307" s="198">
        <v>4752</v>
      </c>
      <c r="J307" s="199">
        <v>58530</v>
      </c>
    </row>
    <row r="308" spans="1:10" x14ac:dyDescent="0.2">
      <c r="A308" s="224"/>
      <c r="B308" s="219"/>
      <c r="C308" s="219"/>
      <c r="D308" s="195" t="s">
        <v>209</v>
      </c>
      <c r="E308" s="197">
        <v>1</v>
      </c>
      <c r="F308" s="198">
        <v>13778</v>
      </c>
      <c r="G308" s="198">
        <v>13778</v>
      </c>
      <c r="H308" s="198">
        <v>1584</v>
      </c>
      <c r="I308" s="198">
        <v>1584</v>
      </c>
      <c r="J308" s="199">
        <v>12194</v>
      </c>
    </row>
    <row r="309" spans="1:10" x14ac:dyDescent="0.2">
      <c r="A309" s="224"/>
      <c r="B309" s="219"/>
      <c r="C309" s="219"/>
      <c r="D309" s="195" t="s">
        <v>203</v>
      </c>
      <c r="E309" s="197">
        <v>3</v>
      </c>
      <c r="F309" s="198">
        <v>6950</v>
      </c>
      <c r="G309" s="198">
        <v>20850</v>
      </c>
      <c r="H309" s="198">
        <v>1584</v>
      </c>
      <c r="I309" s="198">
        <v>4752</v>
      </c>
      <c r="J309" s="199">
        <v>16098</v>
      </c>
    </row>
    <row r="310" spans="1:10" x14ac:dyDescent="0.2">
      <c r="A310" s="224"/>
      <c r="B310" s="219"/>
      <c r="C310" s="219"/>
      <c r="D310" s="195" t="s">
        <v>204</v>
      </c>
      <c r="E310" s="197">
        <v>13</v>
      </c>
      <c r="F310" s="198">
        <v>35033</v>
      </c>
      <c r="G310" s="198">
        <v>455429</v>
      </c>
      <c r="H310" s="198">
        <v>1584</v>
      </c>
      <c r="I310" s="198">
        <v>20592</v>
      </c>
      <c r="J310" s="199">
        <v>434837</v>
      </c>
    </row>
    <row r="311" spans="1:10" x14ac:dyDescent="0.2">
      <c r="A311" s="224"/>
      <c r="B311" s="219"/>
      <c r="C311" s="220"/>
      <c r="D311" s="195" t="s">
        <v>206</v>
      </c>
      <c r="E311" s="197">
        <v>2</v>
      </c>
      <c r="F311" s="198">
        <v>5561</v>
      </c>
      <c r="G311" s="198">
        <v>11122</v>
      </c>
      <c r="H311" s="198">
        <v>1584</v>
      </c>
      <c r="I311" s="198">
        <v>3168</v>
      </c>
      <c r="J311" s="199">
        <v>7954</v>
      </c>
    </row>
    <row r="312" spans="1:10" x14ac:dyDescent="0.2">
      <c r="A312" s="224"/>
      <c r="B312" s="219"/>
      <c r="C312" s="218" t="s">
        <v>191</v>
      </c>
      <c r="D312" s="195" t="s">
        <v>201</v>
      </c>
      <c r="E312" s="197">
        <v>1</v>
      </c>
      <c r="F312" s="198">
        <v>6429</v>
      </c>
      <c r="G312" s="198">
        <v>6429</v>
      </c>
      <c r="H312" s="197">
        <v>954</v>
      </c>
      <c r="I312" s="197">
        <v>954</v>
      </c>
      <c r="J312" s="199">
        <v>5475</v>
      </c>
    </row>
    <row r="313" spans="1:10" x14ac:dyDescent="0.2">
      <c r="A313" s="224"/>
      <c r="B313" s="219"/>
      <c r="C313" s="219"/>
      <c r="D313" s="195" t="s">
        <v>214</v>
      </c>
      <c r="E313" s="197">
        <v>36</v>
      </c>
      <c r="F313" s="198">
        <v>33634</v>
      </c>
      <c r="G313" s="198">
        <v>1210824</v>
      </c>
      <c r="H313" s="197">
        <v>954</v>
      </c>
      <c r="I313" s="198">
        <v>34344</v>
      </c>
      <c r="J313" s="199">
        <v>1176480</v>
      </c>
    </row>
    <row r="314" spans="1:10" x14ac:dyDescent="0.2">
      <c r="A314" s="224"/>
      <c r="B314" s="219"/>
      <c r="C314" s="219"/>
      <c r="D314" s="195" t="s">
        <v>208</v>
      </c>
      <c r="E314" s="198">
        <v>1835</v>
      </c>
      <c r="F314" s="198">
        <v>20464</v>
      </c>
      <c r="G314" s="198">
        <v>37551440</v>
      </c>
      <c r="H314" s="197">
        <v>954</v>
      </c>
      <c r="I314" s="198">
        <v>1750590</v>
      </c>
      <c r="J314" s="199">
        <v>35800850</v>
      </c>
    </row>
    <row r="315" spans="1:10" x14ac:dyDescent="0.2">
      <c r="A315" s="224"/>
      <c r="B315" s="219"/>
      <c r="C315" s="219"/>
      <c r="D315" s="195" t="s">
        <v>209</v>
      </c>
      <c r="E315" s="197">
        <v>975</v>
      </c>
      <c r="F315" s="198">
        <v>13148</v>
      </c>
      <c r="G315" s="198">
        <v>12819300</v>
      </c>
      <c r="H315" s="197">
        <v>954</v>
      </c>
      <c r="I315" s="198">
        <v>930150</v>
      </c>
      <c r="J315" s="199">
        <v>11889150</v>
      </c>
    </row>
    <row r="316" spans="1:10" x14ac:dyDescent="0.2">
      <c r="A316" s="224"/>
      <c r="B316" s="219"/>
      <c r="C316" s="219"/>
      <c r="D316" s="195" t="s">
        <v>202</v>
      </c>
      <c r="E316" s="197">
        <v>74</v>
      </c>
      <c r="F316" s="198">
        <v>9246</v>
      </c>
      <c r="G316" s="198">
        <v>684204</v>
      </c>
      <c r="H316" s="197">
        <v>954</v>
      </c>
      <c r="I316" s="198">
        <v>70596</v>
      </c>
      <c r="J316" s="199">
        <v>613608</v>
      </c>
    </row>
    <row r="317" spans="1:10" x14ac:dyDescent="0.2">
      <c r="A317" s="224"/>
      <c r="B317" s="219"/>
      <c r="C317" s="219"/>
      <c r="D317" s="195" t="s">
        <v>203</v>
      </c>
      <c r="E317" s="197">
        <v>165</v>
      </c>
      <c r="F317" s="198">
        <v>6320</v>
      </c>
      <c r="G317" s="198">
        <v>1042800</v>
      </c>
      <c r="H317" s="197">
        <v>954</v>
      </c>
      <c r="I317" s="198">
        <v>157410</v>
      </c>
      <c r="J317" s="199">
        <v>885390</v>
      </c>
    </row>
    <row r="318" spans="1:10" x14ac:dyDescent="0.2">
      <c r="A318" s="224"/>
      <c r="B318" s="219"/>
      <c r="C318" s="219"/>
      <c r="D318" s="195" t="s">
        <v>219</v>
      </c>
      <c r="E318" s="197">
        <v>12</v>
      </c>
      <c r="F318" s="198">
        <v>3881</v>
      </c>
      <c r="G318" s="198">
        <v>46572</v>
      </c>
      <c r="H318" s="197">
        <v>954</v>
      </c>
      <c r="I318" s="198">
        <v>11448</v>
      </c>
      <c r="J318" s="199">
        <v>35124</v>
      </c>
    </row>
    <row r="319" spans="1:10" x14ac:dyDescent="0.2">
      <c r="A319" s="224"/>
      <c r="B319" s="219"/>
      <c r="C319" s="219"/>
      <c r="D319" s="195" t="s">
        <v>210</v>
      </c>
      <c r="E319" s="197">
        <v>163</v>
      </c>
      <c r="F319" s="198">
        <v>2418</v>
      </c>
      <c r="G319" s="198">
        <v>394134</v>
      </c>
      <c r="H319" s="197">
        <v>954</v>
      </c>
      <c r="I319" s="198">
        <v>155502</v>
      </c>
      <c r="J319" s="199">
        <v>238632</v>
      </c>
    </row>
    <row r="320" spans="1:10" x14ac:dyDescent="0.2">
      <c r="A320" s="224"/>
      <c r="B320" s="219"/>
      <c r="C320" s="219"/>
      <c r="D320" s="195" t="s">
        <v>235</v>
      </c>
      <c r="E320" s="197">
        <v>3</v>
      </c>
      <c r="F320" s="198">
        <v>1612</v>
      </c>
      <c r="G320" s="198">
        <v>4836</v>
      </c>
      <c r="H320" s="197">
        <v>954</v>
      </c>
      <c r="I320" s="198">
        <v>2862</v>
      </c>
      <c r="J320" s="199">
        <v>1974</v>
      </c>
    </row>
    <row r="321" spans="1:12" x14ac:dyDescent="0.2">
      <c r="A321" s="224"/>
      <c r="B321" s="219"/>
      <c r="C321" s="219"/>
      <c r="D321" s="195" t="s">
        <v>204</v>
      </c>
      <c r="E321" s="198">
        <v>1259</v>
      </c>
      <c r="F321" s="198">
        <v>34403</v>
      </c>
      <c r="G321" s="198">
        <v>43313377</v>
      </c>
      <c r="H321" s="197">
        <v>954</v>
      </c>
      <c r="I321" s="198">
        <v>1201086</v>
      </c>
      <c r="J321" s="199">
        <v>42112291</v>
      </c>
    </row>
    <row r="322" spans="1:12" x14ac:dyDescent="0.2">
      <c r="A322" s="225"/>
      <c r="B322" s="220"/>
      <c r="C322" s="220"/>
      <c r="D322" s="195" t="s">
        <v>206</v>
      </c>
      <c r="E322" s="197">
        <v>5</v>
      </c>
      <c r="F322" s="198">
        <v>4931</v>
      </c>
      <c r="G322" s="198">
        <v>24655</v>
      </c>
      <c r="H322" s="197">
        <v>954</v>
      </c>
      <c r="I322" s="198">
        <v>4770</v>
      </c>
      <c r="J322" s="199">
        <v>19885</v>
      </c>
    </row>
    <row r="323" spans="1:12" ht="15.75" customHeight="1" x14ac:dyDescent="0.2">
      <c r="A323" s="223" t="s">
        <v>11</v>
      </c>
      <c r="B323" s="226" t="s">
        <v>110</v>
      </c>
      <c r="C323" s="227"/>
      <c r="D323" s="228"/>
      <c r="E323" s="198">
        <v>1481</v>
      </c>
      <c r="F323" s="198"/>
      <c r="G323" s="198">
        <v>17591497</v>
      </c>
      <c r="H323" s="198"/>
      <c r="I323" s="198">
        <v>2955662</v>
      </c>
      <c r="J323" s="199">
        <v>14635835</v>
      </c>
      <c r="K323" s="205"/>
      <c r="L323" s="205"/>
    </row>
    <row r="324" spans="1:12" x14ac:dyDescent="0.2">
      <c r="A324" s="224"/>
      <c r="B324" s="195" t="s">
        <v>176</v>
      </c>
      <c r="C324" s="195" t="s">
        <v>177</v>
      </c>
      <c r="D324" s="195" t="s">
        <v>178</v>
      </c>
      <c r="E324" s="221">
        <v>1</v>
      </c>
      <c r="F324" s="216">
        <v>14344</v>
      </c>
      <c r="G324" s="216">
        <v>14344</v>
      </c>
      <c r="H324" s="221">
        <v>0</v>
      </c>
      <c r="I324" s="221">
        <v>0</v>
      </c>
      <c r="J324" s="210">
        <v>14344</v>
      </c>
    </row>
    <row r="325" spans="1:12" x14ac:dyDescent="0.2">
      <c r="A325" s="224"/>
      <c r="B325" s="218" t="s">
        <v>179</v>
      </c>
      <c r="C325" s="218" t="s">
        <v>180</v>
      </c>
      <c r="D325" s="195" t="s">
        <v>182</v>
      </c>
      <c r="E325" s="222"/>
      <c r="F325" s="217"/>
      <c r="G325" s="217"/>
      <c r="H325" s="222"/>
      <c r="I325" s="222"/>
      <c r="J325" s="211"/>
    </row>
    <row r="326" spans="1:12" x14ac:dyDescent="0.2">
      <c r="A326" s="224"/>
      <c r="B326" s="219"/>
      <c r="C326" s="219"/>
      <c r="D326" s="195" t="s">
        <v>183</v>
      </c>
      <c r="E326" s="197">
        <v>11</v>
      </c>
      <c r="F326" s="198">
        <v>6851</v>
      </c>
      <c r="G326" s="198">
        <v>75361</v>
      </c>
      <c r="H326" s="197">
        <v>0</v>
      </c>
      <c r="I326" s="197">
        <v>0</v>
      </c>
      <c r="J326" s="199">
        <v>75361</v>
      </c>
    </row>
    <row r="327" spans="1:12" x14ac:dyDescent="0.2">
      <c r="A327" s="224"/>
      <c r="B327" s="219"/>
      <c r="C327" s="220"/>
      <c r="D327" s="195" t="s">
        <v>184</v>
      </c>
      <c r="E327" s="197">
        <v>5</v>
      </c>
      <c r="F327" s="198">
        <v>10344</v>
      </c>
      <c r="G327" s="198">
        <v>51720</v>
      </c>
      <c r="H327" s="197">
        <v>0</v>
      </c>
      <c r="I327" s="197">
        <v>0</v>
      </c>
      <c r="J327" s="199">
        <v>51720</v>
      </c>
    </row>
    <row r="328" spans="1:12" x14ac:dyDescent="0.2">
      <c r="A328" s="224"/>
      <c r="B328" s="219"/>
      <c r="C328" s="195" t="s">
        <v>185</v>
      </c>
      <c r="D328" s="195" t="s">
        <v>188</v>
      </c>
      <c r="E328" s="197">
        <v>9</v>
      </c>
      <c r="F328" s="198">
        <v>8435</v>
      </c>
      <c r="G328" s="198">
        <v>75915</v>
      </c>
      <c r="H328" s="198">
        <v>2770</v>
      </c>
      <c r="I328" s="198">
        <v>24930</v>
      </c>
      <c r="J328" s="199">
        <v>50985</v>
      </c>
    </row>
    <row r="329" spans="1:12" x14ac:dyDescent="0.2">
      <c r="A329" s="224"/>
      <c r="B329" s="219"/>
      <c r="C329" s="218" t="s">
        <v>191</v>
      </c>
      <c r="D329" s="195" t="s">
        <v>186</v>
      </c>
      <c r="E329" s="197">
        <v>28</v>
      </c>
      <c r="F329" s="198">
        <v>27954</v>
      </c>
      <c r="G329" s="198">
        <v>782712</v>
      </c>
      <c r="H329" s="198">
        <v>2140</v>
      </c>
      <c r="I329" s="198">
        <v>59920</v>
      </c>
      <c r="J329" s="199">
        <v>722792</v>
      </c>
    </row>
    <row r="330" spans="1:12" x14ac:dyDescent="0.2">
      <c r="A330" s="224"/>
      <c r="B330" s="219"/>
      <c r="C330" s="219"/>
      <c r="D330" s="195" t="s">
        <v>187</v>
      </c>
      <c r="E330" s="197">
        <v>193</v>
      </c>
      <c r="F330" s="198">
        <v>15298</v>
      </c>
      <c r="G330" s="198">
        <v>2952514</v>
      </c>
      <c r="H330" s="198">
        <v>2140</v>
      </c>
      <c r="I330" s="198">
        <v>413020</v>
      </c>
      <c r="J330" s="199">
        <v>2539494</v>
      </c>
    </row>
    <row r="331" spans="1:12" x14ac:dyDescent="0.2">
      <c r="A331" s="224"/>
      <c r="B331" s="219"/>
      <c r="C331" s="219"/>
      <c r="D331" s="195" t="s">
        <v>193</v>
      </c>
      <c r="E331" s="197">
        <v>15</v>
      </c>
      <c r="F331" s="198">
        <v>20416</v>
      </c>
      <c r="G331" s="198">
        <v>306240</v>
      </c>
      <c r="H331" s="198">
        <v>2140</v>
      </c>
      <c r="I331" s="198">
        <v>32100</v>
      </c>
      <c r="J331" s="199">
        <v>274140</v>
      </c>
    </row>
    <row r="332" spans="1:12" x14ac:dyDescent="0.2">
      <c r="A332" s="224"/>
      <c r="B332" s="219"/>
      <c r="C332" s="219"/>
      <c r="D332" s="195" t="s">
        <v>188</v>
      </c>
      <c r="E332" s="197">
        <v>893</v>
      </c>
      <c r="F332" s="198">
        <v>7805</v>
      </c>
      <c r="G332" s="198">
        <v>6969865</v>
      </c>
      <c r="H332" s="198">
        <v>2140</v>
      </c>
      <c r="I332" s="198">
        <v>1911020</v>
      </c>
      <c r="J332" s="199">
        <v>5058845</v>
      </c>
    </row>
    <row r="333" spans="1:12" x14ac:dyDescent="0.2">
      <c r="A333" s="224"/>
      <c r="B333" s="220"/>
      <c r="C333" s="220"/>
      <c r="D333" s="195" t="s">
        <v>189</v>
      </c>
      <c r="E333" s="197">
        <v>172</v>
      </c>
      <c r="F333" s="198">
        <v>11298</v>
      </c>
      <c r="G333" s="198">
        <v>1943256</v>
      </c>
      <c r="H333" s="198">
        <v>2140</v>
      </c>
      <c r="I333" s="198">
        <v>368080</v>
      </c>
      <c r="J333" s="199">
        <v>1575176</v>
      </c>
    </row>
    <row r="334" spans="1:12" x14ac:dyDescent="0.2">
      <c r="A334" s="224"/>
      <c r="B334" s="218" t="s">
        <v>197</v>
      </c>
      <c r="C334" s="195" t="s">
        <v>180</v>
      </c>
      <c r="D334" s="195" t="s">
        <v>198</v>
      </c>
      <c r="E334" s="197">
        <v>1</v>
      </c>
      <c r="F334" s="198">
        <v>33449</v>
      </c>
      <c r="G334" s="198">
        <v>33449</v>
      </c>
      <c r="H334" s="197">
        <v>0</v>
      </c>
      <c r="I334" s="197">
        <v>0</v>
      </c>
      <c r="J334" s="199">
        <v>33449</v>
      </c>
    </row>
    <row r="335" spans="1:12" x14ac:dyDescent="0.2">
      <c r="A335" s="224"/>
      <c r="B335" s="219"/>
      <c r="C335" s="195" t="s">
        <v>185</v>
      </c>
      <c r="D335" s="195" t="s">
        <v>201</v>
      </c>
      <c r="E335" s="197">
        <v>1</v>
      </c>
      <c r="F335" s="198">
        <v>7059</v>
      </c>
      <c r="G335" s="198">
        <v>7059</v>
      </c>
      <c r="H335" s="198">
        <v>1584</v>
      </c>
      <c r="I335" s="198">
        <v>1584</v>
      </c>
      <c r="J335" s="199">
        <v>5475</v>
      </c>
    </row>
    <row r="336" spans="1:12" x14ac:dyDescent="0.2">
      <c r="A336" s="224"/>
      <c r="B336" s="219"/>
      <c r="C336" s="218" t="s">
        <v>191</v>
      </c>
      <c r="D336" s="195" t="s">
        <v>201</v>
      </c>
      <c r="E336" s="197">
        <v>3</v>
      </c>
      <c r="F336" s="198">
        <v>6429</v>
      </c>
      <c r="G336" s="198">
        <v>19287</v>
      </c>
      <c r="H336" s="197">
        <v>954</v>
      </c>
      <c r="I336" s="198">
        <v>2862</v>
      </c>
      <c r="J336" s="199">
        <v>16425</v>
      </c>
    </row>
    <row r="337" spans="1:12" x14ac:dyDescent="0.2">
      <c r="A337" s="224"/>
      <c r="B337" s="219"/>
      <c r="C337" s="219"/>
      <c r="D337" s="195" t="s">
        <v>204</v>
      </c>
      <c r="E337" s="197">
        <v>123</v>
      </c>
      <c r="F337" s="198">
        <v>34403</v>
      </c>
      <c r="G337" s="198">
        <v>4231569</v>
      </c>
      <c r="H337" s="197">
        <v>954</v>
      </c>
      <c r="I337" s="198">
        <v>117342</v>
      </c>
      <c r="J337" s="199">
        <v>4114227</v>
      </c>
    </row>
    <row r="338" spans="1:12" x14ac:dyDescent="0.2">
      <c r="A338" s="225"/>
      <c r="B338" s="220"/>
      <c r="C338" s="220"/>
      <c r="D338" s="195" t="s">
        <v>206</v>
      </c>
      <c r="E338" s="197">
        <v>26</v>
      </c>
      <c r="F338" s="198">
        <v>4931</v>
      </c>
      <c r="G338" s="198">
        <v>128206</v>
      </c>
      <c r="H338" s="197">
        <v>954</v>
      </c>
      <c r="I338" s="198">
        <v>24804</v>
      </c>
      <c r="J338" s="199">
        <v>103402</v>
      </c>
    </row>
    <row r="339" spans="1:12" ht="15.75" customHeight="1" x14ac:dyDescent="0.2">
      <c r="A339" s="223" t="s">
        <v>226</v>
      </c>
      <c r="B339" s="226" t="s">
        <v>110</v>
      </c>
      <c r="C339" s="227"/>
      <c r="D339" s="228"/>
      <c r="E339" s="198">
        <v>48458</v>
      </c>
      <c r="F339" s="198"/>
      <c r="G339" s="198">
        <v>668219428</v>
      </c>
      <c r="H339" s="198"/>
      <c r="I339" s="198">
        <v>94328657</v>
      </c>
      <c r="J339" s="199">
        <v>573890771</v>
      </c>
      <c r="K339" s="205"/>
      <c r="L339" s="205"/>
    </row>
    <row r="340" spans="1:12" x14ac:dyDescent="0.2">
      <c r="A340" s="224"/>
      <c r="B340" s="195" t="s">
        <v>176</v>
      </c>
      <c r="C340" s="195" t="s">
        <v>177</v>
      </c>
      <c r="D340" s="195" t="s">
        <v>178</v>
      </c>
      <c r="E340" s="221">
        <v>24</v>
      </c>
      <c r="F340" s="216">
        <v>27000</v>
      </c>
      <c r="G340" s="216">
        <v>648000</v>
      </c>
      <c r="H340" s="221">
        <v>0</v>
      </c>
      <c r="I340" s="221">
        <v>0</v>
      </c>
      <c r="J340" s="210">
        <v>648000</v>
      </c>
    </row>
    <row r="341" spans="1:12" x14ac:dyDescent="0.2">
      <c r="A341" s="224"/>
      <c r="B341" s="218" t="s">
        <v>179</v>
      </c>
      <c r="C341" s="218" t="s">
        <v>180</v>
      </c>
      <c r="D341" s="195" t="s">
        <v>220</v>
      </c>
      <c r="E341" s="222"/>
      <c r="F341" s="217"/>
      <c r="G341" s="217"/>
      <c r="H341" s="222"/>
      <c r="I341" s="222"/>
      <c r="J341" s="211"/>
    </row>
    <row r="342" spans="1:12" x14ac:dyDescent="0.2">
      <c r="A342" s="224"/>
      <c r="B342" s="219"/>
      <c r="C342" s="219"/>
      <c r="D342" s="195" t="s">
        <v>182</v>
      </c>
      <c r="E342" s="197">
        <v>15</v>
      </c>
      <c r="F342" s="198">
        <v>14344</v>
      </c>
      <c r="G342" s="198">
        <v>215160</v>
      </c>
      <c r="H342" s="197">
        <v>0</v>
      </c>
      <c r="I342" s="197">
        <v>0</v>
      </c>
      <c r="J342" s="199">
        <v>215160</v>
      </c>
    </row>
    <row r="343" spans="1:12" x14ac:dyDescent="0.2">
      <c r="A343" s="224"/>
      <c r="B343" s="219"/>
      <c r="C343" s="219"/>
      <c r="D343" s="195" t="s">
        <v>221</v>
      </c>
      <c r="E343" s="197">
        <v>2</v>
      </c>
      <c r="F343" s="198">
        <v>19462</v>
      </c>
      <c r="G343" s="198">
        <v>38924</v>
      </c>
      <c r="H343" s="197">
        <v>0</v>
      </c>
      <c r="I343" s="197">
        <v>0</v>
      </c>
      <c r="J343" s="199">
        <v>38924</v>
      </c>
    </row>
    <row r="344" spans="1:12" x14ac:dyDescent="0.2">
      <c r="A344" s="224"/>
      <c r="B344" s="219"/>
      <c r="C344" s="219"/>
      <c r="D344" s="195" t="s">
        <v>183</v>
      </c>
      <c r="E344" s="198">
        <v>1778</v>
      </c>
      <c r="F344" s="198">
        <v>6851</v>
      </c>
      <c r="G344" s="198">
        <v>12181078</v>
      </c>
      <c r="H344" s="197">
        <v>0</v>
      </c>
      <c r="I344" s="197">
        <v>0</v>
      </c>
      <c r="J344" s="199">
        <v>12181078</v>
      </c>
    </row>
    <row r="345" spans="1:12" x14ac:dyDescent="0.2">
      <c r="A345" s="224"/>
      <c r="B345" s="219"/>
      <c r="C345" s="220"/>
      <c r="D345" s="195" t="s">
        <v>184</v>
      </c>
      <c r="E345" s="197">
        <v>69</v>
      </c>
      <c r="F345" s="198">
        <v>10344</v>
      </c>
      <c r="G345" s="198">
        <v>713736</v>
      </c>
      <c r="H345" s="197">
        <v>0</v>
      </c>
      <c r="I345" s="197">
        <v>0</v>
      </c>
      <c r="J345" s="199">
        <v>713736</v>
      </c>
    </row>
    <row r="346" spans="1:12" x14ac:dyDescent="0.2">
      <c r="A346" s="224"/>
      <c r="B346" s="219"/>
      <c r="C346" s="218" t="s">
        <v>185</v>
      </c>
      <c r="D346" s="195" t="s">
        <v>186</v>
      </c>
      <c r="E346" s="197">
        <v>2</v>
      </c>
      <c r="F346" s="198">
        <v>28584</v>
      </c>
      <c r="G346" s="198">
        <v>57168</v>
      </c>
      <c r="H346" s="198">
        <v>2770</v>
      </c>
      <c r="I346" s="198">
        <v>5540</v>
      </c>
      <c r="J346" s="199">
        <v>51628</v>
      </c>
    </row>
    <row r="347" spans="1:12" x14ac:dyDescent="0.2">
      <c r="A347" s="224"/>
      <c r="B347" s="219"/>
      <c r="C347" s="219"/>
      <c r="D347" s="195" t="s">
        <v>188</v>
      </c>
      <c r="E347" s="197">
        <v>71</v>
      </c>
      <c r="F347" s="198">
        <v>8435</v>
      </c>
      <c r="G347" s="198">
        <v>598885</v>
      </c>
      <c r="H347" s="198">
        <v>2770</v>
      </c>
      <c r="I347" s="198">
        <v>196670</v>
      </c>
      <c r="J347" s="199">
        <v>402215</v>
      </c>
    </row>
    <row r="348" spans="1:12" x14ac:dyDescent="0.2">
      <c r="A348" s="224"/>
      <c r="B348" s="219"/>
      <c r="C348" s="220"/>
      <c r="D348" s="195" t="s">
        <v>189</v>
      </c>
      <c r="E348" s="197">
        <v>6</v>
      </c>
      <c r="F348" s="198">
        <v>11928</v>
      </c>
      <c r="G348" s="198">
        <v>71568</v>
      </c>
      <c r="H348" s="198">
        <v>2770</v>
      </c>
      <c r="I348" s="198">
        <v>16620</v>
      </c>
      <c r="J348" s="199">
        <v>54948</v>
      </c>
    </row>
    <row r="349" spans="1:12" x14ac:dyDescent="0.2">
      <c r="A349" s="224"/>
      <c r="B349" s="219"/>
      <c r="C349" s="218" t="s">
        <v>190</v>
      </c>
      <c r="D349" s="195" t="s">
        <v>192</v>
      </c>
      <c r="E349" s="197">
        <v>21</v>
      </c>
      <c r="F349" s="198">
        <v>31468</v>
      </c>
      <c r="G349" s="198">
        <v>660828</v>
      </c>
      <c r="H349" s="198">
        <v>2524</v>
      </c>
      <c r="I349" s="198">
        <v>53004</v>
      </c>
      <c r="J349" s="199">
        <v>607824</v>
      </c>
    </row>
    <row r="350" spans="1:12" x14ac:dyDescent="0.2">
      <c r="A350" s="224"/>
      <c r="B350" s="219"/>
      <c r="C350" s="219"/>
      <c r="D350" s="195" t="s">
        <v>186</v>
      </c>
      <c r="E350" s="197">
        <v>4</v>
      </c>
      <c r="F350" s="198">
        <v>28338</v>
      </c>
      <c r="G350" s="198">
        <v>113352</v>
      </c>
      <c r="H350" s="198">
        <v>2524</v>
      </c>
      <c r="I350" s="198">
        <v>10096</v>
      </c>
      <c r="J350" s="199">
        <v>103256</v>
      </c>
    </row>
    <row r="351" spans="1:12" x14ac:dyDescent="0.2">
      <c r="A351" s="224"/>
      <c r="B351" s="219"/>
      <c r="C351" s="219"/>
      <c r="D351" s="195" t="s">
        <v>187</v>
      </c>
      <c r="E351" s="197">
        <v>4</v>
      </c>
      <c r="F351" s="198">
        <v>15682</v>
      </c>
      <c r="G351" s="198">
        <v>62728</v>
      </c>
      <c r="H351" s="198">
        <v>2524</v>
      </c>
      <c r="I351" s="198">
        <v>10096</v>
      </c>
      <c r="J351" s="199">
        <v>52632</v>
      </c>
    </row>
    <row r="352" spans="1:12" x14ac:dyDescent="0.2">
      <c r="A352" s="224"/>
      <c r="B352" s="219"/>
      <c r="C352" s="219"/>
      <c r="D352" s="195" t="s">
        <v>193</v>
      </c>
      <c r="E352" s="197">
        <v>4</v>
      </c>
      <c r="F352" s="198">
        <v>20800</v>
      </c>
      <c r="G352" s="198">
        <v>83200</v>
      </c>
      <c r="H352" s="198">
        <v>2524</v>
      </c>
      <c r="I352" s="198">
        <v>10096</v>
      </c>
      <c r="J352" s="199">
        <v>73104</v>
      </c>
    </row>
    <row r="353" spans="1:10" x14ac:dyDescent="0.2">
      <c r="A353" s="224"/>
      <c r="B353" s="219"/>
      <c r="C353" s="219"/>
      <c r="D353" s="195" t="s">
        <v>188</v>
      </c>
      <c r="E353" s="197">
        <v>367</v>
      </c>
      <c r="F353" s="198">
        <v>8185</v>
      </c>
      <c r="G353" s="198">
        <v>3003827</v>
      </c>
      <c r="H353" s="198">
        <v>2524</v>
      </c>
      <c r="I353" s="198">
        <v>926308</v>
      </c>
      <c r="J353" s="199">
        <v>2077519</v>
      </c>
    </row>
    <row r="354" spans="1:10" x14ac:dyDescent="0.2">
      <c r="A354" s="224"/>
      <c r="B354" s="219"/>
      <c r="C354" s="220"/>
      <c r="D354" s="195" t="s">
        <v>189</v>
      </c>
      <c r="E354" s="197">
        <v>3</v>
      </c>
      <c r="F354" s="198">
        <v>11682</v>
      </c>
      <c r="G354" s="198">
        <v>35046</v>
      </c>
      <c r="H354" s="198">
        <v>2524</v>
      </c>
      <c r="I354" s="198">
        <v>7572</v>
      </c>
      <c r="J354" s="199">
        <v>27474</v>
      </c>
    </row>
    <row r="355" spans="1:10" x14ac:dyDescent="0.2">
      <c r="A355" s="224"/>
      <c r="B355" s="219"/>
      <c r="C355" s="218" t="s">
        <v>191</v>
      </c>
      <c r="D355" s="195" t="s">
        <v>192</v>
      </c>
      <c r="E355" s="197">
        <v>27</v>
      </c>
      <c r="F355" s="198">
        <v>31084</v>
      </c>
      <c r="G355" s="198">
        <v>839268</v>
      </c>
      <c r="H355" s="198">
        <v>2140</v>
      </c>
      <c r="I355" s="198">
        <v>57780</v>
      </c>
      <c r="J355" s="199">
        <v>781488</v>
      </c>
    </row>
    <row r="356" spans="1:10" x14ac:dyDescent="0.2">
      <c r="A356" s="224"/>
      <c r="B356" s="219"/>
      <c r="C356" s="219"/>
      <c r="D356" s="195" t="s">
        <v>186</v>
      </c>
      <c r="E356" s="198">
        <v>1450</v>
      </c>
      <c r="F356" s="198">
        <v>27954</v>
      </c>
      <c r="G356" s="198">
        <v>40533300</v>
      </c>
      <c r="H356" s="198">
        <v>2140</v>
      </c>
      <c r="I356" s="198">
        <v>3103000</v>
      </c>
      <c r="J356" s="199">
        <v>37430300</v>
      </c>
    </row>
    <row r="357" spans="1:10" x14ac:dyDescent="0.2">
      <c r="A357" s="224"/>
      <c r="B357" s="219"/>
      <c r="C357" s="219"/>
      <c r="D357" s="195" t="s">
        <v>187</v>
      </c>
      <c r="E357" s="198">
        <v>7219</v>
      </c>
      <c r="F357" s="198">
        <v>15298</v>
      </c>
      <c r="G357" s="198">
        <v>110436262</v>
      </c>
      <c r="H357" s="198">
        <v>2140</v>
      </c>
      <c r="I357" s="198">
        <v>15448660</v>
      </c>
      <c r="J357" s="199">
        <v>94987602</v>
      </c>
    </row>
    <row r="358" spans="1:10" x14ac:dyDescent="0.2">
      <c r="A358" s="224"/>
      <c r="B358" s="219"/>
      <c r="C358" s="219"/>
      <c r="D358" s="195" t="s">
        <v>193</v>
      </c>
      <c r="E358" s="197">
        <v>138</v>
      </c>
      <c r="F358" s="198">
        <v>20416</v>
      </c>
      <c r="G358" s="198">
        <v>2817408</v>
      </c>
      <c r="H358" s="198">
        <v>2140</v>
      </c>
      <c r="I358" s="198">
        <v>295320</v>
      </c>
      <c r="J358" s="199">
        <v>2522088</v>
      </c>
    </row>
    <row r="359" spans="1:10" x14ac:dyDescent="0.2">
      <c r="A359" s="224"/>
      <c r="B359" s="219"/>
      <c r="C359" s="219"/>
      <c r="D359" s="195" t="s">
        <v>188</v>
      </c>
      <c r="E359" s="198">
        <v>13133</v>
      </c>
      <c r="F359" s="198">
        <v>7805</v>
      </c>
      <c r="G359" s="198">
        <v>102503065</v>
      </c>
      <c r="H359" s="198">
        <v>2140</v>
      </c>
      <c r="I359" s="198">
        <v>28104620</v>
      </c>
      <c r="J359" s="199">
        <v>74398445</v>
      </c>
    </row>
    <row r="360" spans="1:10" x14ac:dyDescent="0.2">
      <c r="A360" s="224"/>
      <c r="B360" s="220"/>
      <c r="C360" s="220"/>
      <c r="D360" s="195" t="s">
        <v>189</v>
      </c>
      <c r="E360" s="198">
        <v>3794</v>
      </c>
      <c r="F360" s="198">
        <v>11298</v>
      </c>
      <c r="G360" s="198">
        <v>42864612</v>
      </c>
      <c r="H360" s="198">
        <v>2140</v>
      </c>
      <c r="I360" s="198">
        <v>8119160</v>
      </c>
      <c r="J360" s="199">
        <v>34745452</v>
      </c>
    </row>
    <row r="361" spans="1:10" ht="15.75" customHeight="1" x14ac:dyDescent="0.2">
      <c r="A361" s="224"/>
      <c r="B361" s="218" t="s">
        <v>211</v>
      </c>
      <c r="C361" s="218" t="s">
        <v>185</v>
      </c>
      <c r="D361" s="195" t="s">
        <v>215</v>
      </c>
      <c r="E361" s="197">
        <v>25</v>
      </c>
      <c r="F361" s="198">
        <v>12313</v>
      </c>
      <c r="G361" s="198">
        <v>307825</v>
      </c>
      <c r="H361" s="198">
        <v>5613</v>
      </c>
      <c r="I361" s="198">
        <v>140325</v>
      </c>
      <c r="J361" s="199">
        <v>167500</v>
      </c>
    </row>
    <row r="362" spans="1:10" x14ac:dyDescent="0.2">
      <c r="A362" s="224"/>
      <c r="B362" s="219"/>
      <c r="C362" s="220"/>
      <c r="D362" s="195" t="s">
        <v>216</v>
      </c>
      <c r="E362" s="197">
        <v>4</v>
      </c>
      <c r="F362" s="197">
        <v>0</v>
      </c>
      <c r="G362" s="197">
        <v>0</v>
      </c>
      <c r="H362" s="197">
        <v>0</v>
      </c>
      <c r="I362" s="197">
        <v>0</v>
      </c>
      <c r="J362" s="200">
        <v>0</v>
      </c>
    </row>
    <row r="363" spans="1:10" x14ac:dyDescent="0.2">
      <c r="A363" s="224"/>
      <c r="B363" s="219"/>
      <c r="C363" s="218" t="s">
        <v>191</v>
      </c>
      <c r="D363" s="195" t="s">
        <v>227</v>
      </c>
      <c r="E363" s="197">
        <v>8</v>
      </c>
      <c r="F363" s="198">
        <v>19323</v>
      </c>
      <c r="G363" s="198">
        <v>154584</v>
      </c>
      <c r="H363" s="198">
        <v>12623</v>
      </c>
      <c r="I363" s="198">
        <v>100984</v>
      </c>
      <c r="J363" s="199">
        <v>53600</v>
      </c>
    </row>
    <row r="364" spans="1:10" x14ac:dyDescent="0.2">
      <c r="A364" s="224"/>
      <c r="B364" s="219"/>
      <c r="C364" s="219"/>
      <c r="D364" s="195" t="s">
        <v>215</v>
      </c>
      <c r="E364" s="198">
        <v>3359</v>
      </c>
      <c r="F364" s="198">
        <v>12313</v>
      </c>
      <c r="G364" s="198">
        <v>41359367</v>
      </c>
      <c r="H364" s="198">
        <v>5613</v>
      </c>
      <c r="I364" s="198">
        <v>18854067</v>
      </c>
      <c r="J364" s="199">
        <v>22505300</v>
      </c>
    </row>
    <row r="365" spans="1:10" x14ac:dyDescent="0.2">
      <c r="A365" s="224"/>
      <c r="B365" s="219"/>
      <c r="C365" s="219"/>
      <c r="D365" s="195" t="s">
        <v>216</v>
      </c>
      <c r="E365" s="197">
        <v>2</v>
      </c>
      <c r="F365" s="197">
        <v>0</v>
      </c>
      <c r="G365" s="197">
        <v>0</v>
      </c>
      <c r="H365" s="197">
        <v>0</v>
      </c>
      <c r="I365" s="197">
        <v>0</v>
      </c>
      <c r="J365" s="200">
        <v>0</v>
      </c>
    </row>
    <row r="366" spans="1:10" x14ac:dyDescent="0.2">
      <c r="A366" s="224"/>
      <c r="B366" s="220"/>
      <c r="C366" s="220"/>
      <c r="D366" s="195" t="s">
        <v>202</v>
      </c>
      <c r="E366" s="197">
        <v>4</v>
      </c>
      <c r="F366" s="198">
        <v>9246</v>
      </c>
      <c r="G366" s="198">
        <v>36984</v>
      </c>
      <c r="H366" s="198">
        <v>2546</v>
      </c>
      <c r="I366" s="198">
        <v>10184</v>
      </c>
      <c r="J366" s="199">
        <v>26800</v>
      </c>
    </row>
    <row r="367" spans="1:10" x14ac:dyDescent="0.2">
      <c r="A367" s="224"/>
      <c r="B367" s="218" t="s">
        <v>194</v>
      </c>
      <c r="C367" s="218"/>
      <c r="D367" s="195" t="s">
        <v>195</v>
      </c>
      <c r="E367" s="197">
        <v>352</v>
      </c>
      <c r="F367" s="198">
        <v>21290</v>
      </c>
      <c r="G367" s="198">
        <v>7494080</v>
      </c>
      <c r="H367" s="198">
        <v>3465</v>
      </c>
      <c r="I367" s="198">
        <v>1219680</v>
      </c>
      <c r="J367" s="199">
        <v>6274400</v>
      </c>
    </row>
    <row r="368" spans="1:10" x14ac:dyDescent="0.2">
      <c r="A368" s="224"/>
      <c r="B368" s="220"/>
      <c r="C368" s="220"/>
      <c r="D368" s="195" t="s">
        <v>196</v>
      </c>
      <c r="E368" s="197">
        <v>887</v>
      </c>
      <c r="F368" s="198">
        <v>18337</v>
      </c>
      <c r="G368" s="198">
        <v>16264919</v>
      </c>
      <c r="H368" s="198">
        <v>3465</v>
      </c>
      <c r="I368" s="198">
        <v>3073455</v>
      </c>
      <c r="J368" s="199">
        <v>13191464</v>
      </c>
    </row>
    <row r="369" spans="1:10" x14ac:dyDescent="0.2">
      <c r="A369" s="224"/>
      <c r="B369" s="218" t="s">
        <v>197</v>
      </c>
      <c r="C369" s="218" t="s">
        <v>180</v>
      </c>
      <c r="D369" s="195" t="s">
        <v>213</v>
      </c>
      <c r="E369" s="197">
        <v>3</v>
      </c>
      <c r="F369" s="198">
        <v>19510</v>
      </c>
      <c r="G369" s="198">
        <v>58530</v>
      </c>
      <c r="H369" s="197">
        <v>0</v>
      </c>
      <c r="I369" s="197">
        <v>0</v>
      </c>
      <c r="J369" s="199">
        <v>58530</v>
      </c>
    </row>
    <row r="370" spans="1:10" x14ac:dyDescent="0.2">
      <c r="A370" s="224"/>
      <c r="B370" s="219"/>
      <c r="C370" s="219"/>
      <c r="D370" s="195" t="s">
        <v>222</v>
      </c>
      <c r="E370" s="197">
        <v>8</v>
      </c>
      <c r="F370" s="198">
        <v>12194</v>
      </c>
      <c r="G370" s="198">
        <v>97552</v>
      </c>
      <c r="H370" s="197">
        <v>0</v>
      </c>
      <c r="I370" s="197">
        <v>0</v>
      </c>
      <c r="J370" s="199">
        <v>97552</v>
      </c>
    </row>
    <row r="371" spans="1:10" x14ac:dyDescent="0.2">
      <c r="A371" s="224"/>
      <c r="B371" s="219"/>
      <c r="C371" s="219"/>
      <c r="D371" s="195" t="s">
        <v>212</v>
      </c>
      <c r="E371" s="197">
        <v>2</v>
      </c>
      <c r="F371" s="198">
        <v>8292</v>
      </c>
      <c r="G371" s="198">
        <v>16584</v>
      </c>
      <c r="H371" s="197">
        <v>0</v>
      </c>
      <c r="I371" s="197">
        <v>0</v>
      </c>
      <c r="J371" s="199">
        <v>16584</v>
      </c>
    </row>
    <row r="372" spans="1:10" x14ac:dyDescent="0.2">
      <c r="A372" s="224"/>
      <c r="B372" s="219"/>
      <c r="C372" s="219"/>
      <c r="D372" s="195" t="s">
        <v>225</v>
      </c>
      <c r="E372" s="197">
        <v>12</v>
      </c>
      <c r="F372" s="198">
        <v>5366</v>
      </c>
      <c r="G372" s="198">
        <v>64392</v>
      </c>
      <c r="H372" s="197">
        <v>0</v>
      </c>
      <c r="I372" s="197">
        <v>0</v>
      </c>
      <c r="J372" s="199">
        <v>64392</v>
      </c>
    </row>
    <row r="373" spans="1:10" x14ac:dyDescent="0.2">
      <c r="A373" s="224"/>
      <c r="B373" s="219"/>
      <c r="C373" s="219"/>
      <c r="D373" s="195" t="s">
        <v>223</v>
      </c>
      <c r="E373" s="197">
        <v>2</v>
      </c>
      <c r="F373" s="198">
        <v>2927</v>
      </c>
      <c r="G373" s="198">
        <v>5854</v>
      </c>
      <c r="H373" s="197">
        <v>0</v>
      </c>
      <c r="I373" s="197">
        <v>0</v>
      </c>
      <c r="J373" s="199">
        <v>5854</v>
      </c>
    </row>
    <row r="374" spans="1:10" x14ac:dyDescent="0.2">
      <c r="A374" s="224"/>
      <c r="B374" s="219"/>
      <c r="C374" s="219"/>
      <c r="D374" s="195" t="s">
        <v>229</v>
      </c>
      <c r="E374" s="197">
        <v>2</v>
      </c>
      <c r="F374" s="198">
        <v>1464</v>
      </c>
      <c r="G374" s="198">
        <v>2928</v>
      </c>
      <c r="H374" s="197">
        <v>0</v>
      </c>
      <c r="I374" s="197">
        <v>0</v>
      </c>
      <c r="J374" s="199">
        <v>2928</v>
      </c>
    </row>
    <row r="375" spans="1:10" x14ac:dyDescent="0.2">
      <c r="A375" s="224"/>
      <c r="B375" s="219"/>
      <c r="C375" s="219"/>
      <c r="D375" s="195" t="s">
        <v>198</v>
      </c>
      <c r="E375" s="197">
        <v>486</v>
      </c>
      <c r="F375" s="198">
        <v>33449</v>
      </c>
      <c r="G375" s="198">
        <v>16256214</v>
      </c>
      <c r="H375" s="197">
        <v>0</v>
      </c>
      <c r="I375" s="197">
        <v>0</v>
      </c>
      <c r="J375" s="199">
        <v>16256214</v>
      </c>
    </row>
    <row r="376" spans="1:10" x14ac:dyDescent="0.2">
      <c r="A376" s="224"/>
      <c r="B376" s="219"/>
      <c r="C376" s="219"/>
      <c r="D376" s="195" t="s">
        <v>218</v>
      </c>
      <c r="E376" s="197">
        <v>17</v>
      </c>
      <c r="F376" s="198">
        <v>3977</v>
      </c>
      <c r="G376" s="198">
        <v>67609</v>
      </c>
      <c r="H376" s="197">
        <v>0</v>
      </c>
      <c r="I376" s="197">
        <v>0</v>
      </c>
      <c r="J376" s="199">
        <v>67609</v>
      </c>
    </row>
    <row r="377" spans="1:10" x14ac:dyDescent="0.2">
      <c r="A377" s="224"/>
      <c r="B377" s="219"/>
      <c r="C377" s="220"/>
      <c r="D377" s="195" t="s">
        <v>200</v>
      </c>
      <c r="E377" s="197">
        <v>44</v>
      </c>
      <c r="F377" s="198">
        <v>6198</v>
      </c>
      <c r="G377" s="198">
        <v>272712</v>
      </c>
      <c r="H377" s="197">
        <v>0</v>
      </c>
      <c r="I377" s="197">
        <v>0</v>
      </c>
      <c r="J377" s="199">
        <v>272712</v>
      </c>
    </row>
    <row r="378" spans="1:10" x14ac:dyDescent="0.2">
      <c r="A378" s="224"/>
      <c r="B378" s="219"/>
      <c r="C378" s="218" t="s">
        <v>185</v>
      </c>
      <c r="D378" s="195" t="s">
        <v>201</v>
      </c>
      <c r="E378" s="197">
        <v>77</v>
      </c>
      <c r="F378" s="198">
        <v>7059</v>
      </c>
      <c r="G378" s="198">
        <v>543543</v>
      </c>
      <c r="H378" s="198">
        <v>1584</v>
      </c>
      <c r="I378" s="198">
        <v>121968</v>
      </c>
      <c r="J378" s="199">
        <v>421575</v>
      </c>
    </row>
    <row r="379" spans="1:10" x14ac:dyDescent="0.2">
      <c r="A379" s="224"/>
      <c r="B379" s="219"/>
      <c r="C379" s="219"/>
      <c r="D379" s="195" t="s">
        <v>208</v>
      </c>
      <c r="E379" s="197">
        <v>3</v>
      </c>
      <c r="F379" s="198">
        <v>21094</v>
      </c>
      <c r="G379" s="198">
        <v>63282</v>
      </c>
      <c r="H379" s="198">
        <v>1584</v>
      </c>
      <c r="I379" s="198">
        <v>4752</v>
      </c>
      <c r="J379" s="199">
        <v>58530</v>
      </c>
    </row>
    <row r="380" spans="1:10" x14ac:dyDescent="0.2">
      <c r="A380" s="224"/>
      <c r="B380" s="219"/>
      <c r="C380" s="219"/>
      <c r="D380" s="195" t="s">
        <v>219</v>
      </c>
      <c r="E380" s="197">
        <v>2</v>
      </c>
      <c r="F380" s="198">
        <v>4511</v>
      </c>
      <c r="G380" s="198">
        <v>9022</v>
      </c>
      <c r="H380" s="198">
        <v>1584</v>
      </c>
      <c r="I380" s="198">
        <v>3168</v>
      </c>
      <c r="J380" s="199">
        <v>5854</v>
      </c>
    </row>
    <row r="381" spans="1:10" x14ac:dyDescent="0.2">
      <c r="A381" s="224"/>
      <c r="B381" s="219"/>
      <c r="C381" s="219"/>
      <c r="D381" s="195" t="s">
        <v>204</v>
      </c>
      <c r="E381" s="197">
        <v>37</v>
      </c>
      <c r="F381" s="198">
        <v>35033</v>
      </c>
      <c r="G381" s="198">
        <v>1296221</v>
      </c>
      <c r="H381" s="198">
        <v>1584</v>
      </c>
      <c r="I381" s="198">
        <v>58608</v>
      </c>
      <c r="J381" s="199">
        <v>1237613</v>
      </c>
    </row>
    <row r="382" spans="1:10" x14ac:dyDescent="0.2">
      <c r="A382" s="224"/>
      <c r="B382" s="219"/>
      <c r="C382" s="219"/>
      <c r="D382" s="195" t="s">
        <v>206</v>
      </c>
      <c r="E382" s="197">
        <v>64</v>
      </c>
      <c r="F382" s="198">
        <v>5561</v>
      </c>
      <c r="G382" s="198">
        <v>355904</v>
      </c>
      <c r="H382" s="198">
        <v>1584</v>
      </c>
      <c r="I382" s="198">
        <v>101376</v>
      </c>
      <c r="J382" s="199">
        <v>254528</v>
      </c>
    </row>
    <row r="383" spans="1:10" x14ac:dyDescent="0.2">
      <c r="A383" s="224"/>
      <c r="B383" s="219"/>
      <c r="C383" s="220"/>
      <c r="D383" s="195" t="s">
        <v>207</v>
      </c>
      <c r="E383" s="197">
        <v>1</v>
      </c>
      <c r="F383" s="198">
        <v>7782</v>
      </c>
      <c r="G383" s="198">
        <v>7782</v>
      </c>
      <c r="H383" s="198">
        <v>1584</v>
      </c>
      <c r="I383" s="198">
        <v>1584</v>
      </c>
      <c r="J383" s="199">
        <v>6198</v>
      </c>
    </row>
    <row r="384" spans="1:10" x14ac:dyDescent="0.2">
      <c r="A384" s="224"/>
      <c r="B384" s="219"/>
      <c r="C384" s="218" t="s">
        <v>190</v>
      </c>
      <c r="D384" s="195" t="s">
        <v>201</v>
      </c>
      <c r="E384" s="197">
        <v>17</v>
      </c>
      <c r="F384" s="198">
        <v>6677</v>
      </c>
      <c r="G384" s="198">
        <v>113517</v>
      </c>
      <c r="H384" s="198">
        <v>1338</v>
      </c>
      <c r="I384" s="198">
        <v>22746</v>
      </c>
      <c r="J384" s="199">
        <v>90771</v>
      </c>
    </row>
    <row r="385" spans="1:10" x14ac:dyDescent="0.2">
      <c r="A385" s="224"/>
      <c r="B385" s="219"/>
      <c r="C385" s="219"/>
      <c r="D385" s="195" t="s">
        <v>208</v>
      </c>
      <c r="E385" s="197">
        <v>12</v>
      </c>
      <c r="F385" s="198">
        <v>20784</v>
      </c>
      <c r="G385" s="198">
        <v>249408</v>
      </c>
      <c r="H385" s="198">
        <v>1338</v>
      </c>
      <c r="I385" s="198">
        <v>16056</v>
      </c>
      <c r="J385" s="199">
        <v>233352</v>
      </c>
    </row>
    <row r="386" spans="1:10" x14ac:dyDescent="0.2">
      <c r="A386" s="224"/>
      <c r="B386" s="219"/>
      <c r="C386" s="219"/>
      <c r="D386" s="195" t="s">
        <v>210</v>
      </c>
      <c r="E386" s="197">
        <v>2</v>
      </c>
      <c r="F386" s="198">
        <v>2802</v>
      </c>
      <c r="G386" s="198">
        <v>5604</v>
      </c>
      <c r="H386" s="198">
        <v>1338</v>
      </c>
      <c r="I386" s="198">
        <v>2676</v>
      </c>
      <c r="J386" s="199">
        <v>2928</v>
      </c>
    </row>
    <row r="387" spans="1:10" x14ac:dyDescent="0.2">
      <c r="A387" s="224"/>
      <c r="B387" s="219"/>
      <c r="C387" s="219"/>
      <c r="D387" s="195" t="s">
        <v>204</v>
      </c>
      <c r="E387" s="197">
        <v>1</v>
      </c>
      <c r="F387" s="198">
        <v>34787</v>
      </c>
      <c r="G387" s="198">
        <v>34787</v>
      </c>
      <c r="H387" s="198">
        <v>1338</v>
      </c>
      <c r="I387" s="198">
        <v>1338</v>
      </c>
      <c r="J387" s="199">
        <v>33449</v>
      </c>
    </row>
    <row r="388" spans="1:10" x14ac:dyDescent="0.2">
      <c r="A388" s="224"/>
      <c r="B388" s="219"/>
      <c r="C388" s="219"/>
      <c r="D388" s="195" t="s">
        <v>206</v>
      </c>
      <c r="E388" s="197">
        <v>31</v>
      </c>
      <c r="F388" s="198">
        <v>5228</v>
      </c>
      <c r="G388" s="198">
        <v>162077</v>
      </c>
      <c r="H388" s="198">
        <v>1338</v>
      </c>
      <c r="I388" s="198">
        <v>41478</v>
      </c>
      <c r="J388" s="199">
        <v>120599</v>
      </c>
    </row>
    <row r="389" spans="1:10" x14ac:dyDescent="0.2">
      <c r="A389" s="224"/>
      <c r="B389" s="219"/>
      <c r="C389" s="220"/>
      <c r="D389" s="195" t="s">
        <v>207</v>
      </c>
      <c r="E389" s="197">
        <v>27</v>
      </c>
      <c r="F389" s="198">
        <v>7536</v>
      </c>
      <c r="G389" s="198">
        <v>203472</v>
      </c>
      <c r="H389" s="198">
        <v>1338</v>
      </c>
      <c r="I389" s="198">
        <v>36126</v>
      </c>
      <c r="J389" s="199">
        <v>167346</v>
      </c>
    </row>
    <row r="390" spans="1:10" x14ac:dyDescent="0.2">
      <c r="A390" s="224"/>
      <c r="B390" s="219"/>
      <c r="C390" s="218" t="s">
        <v>191</v>
      </c>
      <c r="D390" s="195" t="s">
        <v>201</v>
      </c>
      <c r="E390" s="198">
        <v>1782</v>
      </c>
      <c r="F390" s="198">
        <v>6429</v>
      </c>
      <c r="G390" s="198">
        <v>11456478</v>
      </c>
      <c r="H390" s="197">
        <v>954</v>
      </c>
      <c r="I390" s="198">
        <v>1700028</v>
      </c>
      <c r="J390" s="199">
        <v>9756450</v>
      </c>
    </row>
    <row r="391" spans="1:10" x14ac:dyDescent="0.2">
      <c r="A391" s="224"/>
      <c r="B391" s="219"/>
      <c r="C391" s="219"/>
      <c r="D391" s="195" t="s">
        <v>228</v>
      </c>
      <c r="E391" s="197">
        <v>32</v>
      </c>
      <c r="F391" s="198">
        <v>105333</v>
      </c>
      <c r="G391" s="198">
        <v>3370656</v>
      </c>
      <c r="H391" s="197">
        <v>954</v>
      </c>
      <c r="I391" s="198">
        <v>30528</v>
      </c>
      <c r="J391" s="199">
        <v>3340128</v>
      </c>
    </row>
    <row r="392" spans="1:10" x14ac:dyDescent="0.2">
      <c r="A392" s="224"/>
      <c r="B392" s="219"/>
      <c r="C392" s="219"/>
      <c r="D392" s="195" t="s">
        <v>214</v>
      </c>
      <c r="E392" s="197">
        <v>163</v>
      </c>
      <c r="F392" s="198">
        <v>33634</v>
      </c>
      <c r="G392" s="198">
        <v>5482342</v>
      </c>
      <c r="H392" s="197">
        <v>954</v>
      </c>
      <c r="I392" s="198">
        <v>155502</v>
      </c>
      <c r="J392" s="199">
        <v>5326840</v>
      </c>
    </row>
    <row r="393" spans="1:10" x14ac:dyDescent="0.2">
      <c r="A393" s="224"/>
      <c r="B393" s="219"/>
      <c r="C393" s="219"/>
      <c r="D393" s="195" t="s">
        <v>208</v>
      </c>
      <c r="E393" s="198">
        <v>2747</v>
      </c>
      <c r="F393" s="198">
        <v>20464</v>
      </c>
      <c r="G393" s="198">
        <v>56214608</v>
      </c>
      <c r="H393" s="197">
        <v>954</v>
      </c>
      <c r="I393" s="198">
        <v>2620638</v>
      </c>
      <c r="J393" s="199">
        <v>53593970</v>
      </c>
    </row>
    <row r="394" spans="1:10" x14ac:dyDescent="0.2">
      <c r="A394" s="224"/>
      <c r="B394" s="219"/>
      <c r="C394" s="219"/>
      <c r="D394" s="195" t="s">
        <v>209</v>
      </c>
      <c r="E394" s="198">
        <v>1515</v>
      </c>
      <c r="F394" s="198">
        <v>13148</v>
      </c>
      <c r="G394" s="198">
        <v>19919220</v>
      </c>
      <c r="H394" s="197">
        <v>954</v>
      </c>
      <c r="I394" s="198">
        <v>1445310</v>
      </c>
      <c r="J394" s="199">
        <v>18473910</v>
      </c>
    </row>
    <row r="395" spans="1:10" x14ac:dyDescent="0.2">
      <c r="A395" s="224"/>
      <c r="B395" s="219"/>
      <c r="C395" s="219"/>
      <c r="D395" s="195" t="s">
        <v>202</v>
      </c>
      <c r="E395" s="197">
        <v>877</v>
      </c>
      <c r="F395" s="198">
        <v>9246</v>
      </c>
      <c r="G395" s="198">
        <v>8108742</v>
      </c>
      <c r="H395" s="197">
        <v>954</v>
      </c>
      <c r="I395" s="198">
        <v>836658</v>
      </c>
      <c r="J395" s="199">
        <v>7272084</v>
      </c>
    </row>
    <row r="396" spans="1:10" x14ac:dyDescent="0.2">
      <c r="A396" s="224"/>
      <c r="B396" s="219"/>
      <c r="C396" s="219"/>
      <c r="D396" s="195" t="s">
        <v>203</v>
      </c>
      <c r="E396" s="197">
        <v>268</v>
      </c>
      <c r="F396" s="198">
        <v>6320</v>
      </c>
      <c r="G396" s="198">
        <v>1693760</v>
      </c>
      <c r="H396" s="197">
        <v>954</v>
      </c>
      <c r="I396" s="198">
        <v>255672</v>
      </c>
      <c r="J396" s="199">
        <v>1438088</v>
      </c>
    </row>
    <row r="397" spans="1:10" x14ac:dyDescent="0.2">
      <c r="A397" s="224"/>
      <c r="B397" s="219"/>
      <c r="C397" s="219"/>
      <c r="D397" s="195" t="s">
        <v>219</v>
      </c>
      <c r="E397" s="197">
        <v>478</v>
      </c>
      <c r="F397" s="198">
        <v>3881</v>
      </c>
      <c r="G397" s="198">
        <v>1855118</v>
      </c>
      <c r="H397" s="197">
        <v>954</v>
      </c>
      <c r="I397" s="198">
        <v>456012</v>
      </c>
      <c r="J397" s="199">
        <v>1399106</v>
      </c>
    </row>
    <row r="398" spans="1:10" x14ac:dyDescent="0.2">
      <c r="A398" s="224"/>
      <c r="B398" s="219"/>
      <c r="C398" s="219"/>
      <c r="D398" s="195" t="s">
        <v>210</v>
      </c>
      <c r="E398" s="197">
        <v>736</v>
      </c>
      <c r="F398" s="198">
        <v>2418</v>
      </c>
      <c r="G398" s="198">
        <v>1779648</v>
      </c>
      <c r="H398" s="197">
        <v>954</v>
      </c>
      <c r="I398" s="198">
        <v>702144</v>
      </c>
      <c r="J398" s="199">
        <v>1077504</v>
      </c>
    </row>
    <row r="399" spans="1:10" x14ac:dyDescent="0.2">
      <c r="A399" s="224"/>
      <c r="B399" s="219"/>
      <c r="C399" s="219"/>
      <c r="D399" s="195" t="s">
        <v>204</v>
      </c>
      <c r="E399" s="198">
        <v>3974</v>
      </c>
      <c r="F399" s="198">
        <v>34403</v>
      </c>
      <c r="G399" s="198">
        <v>136717522</v>
      </c>
      <c r="H399" s="197">
        <v>954</v>
      </c>
      <c r="I399" s="198">
        <v>3791196</v>
      </c>
      <c r="J399" s="199">
        <v>132926326</v>
      </c>
    </row>
    <row r="400" spans="1:10" x14ac:dyDescent="0.2">
      <c r="A400" s="224"/>
      <c r="B400" s="219"/>
      <c r="C400" s="219"/>
      <c r="D400" s="195" t="s">
        <v>205</v>
      </c>
      <c r="E400" s="197">
        <v>152</v>
      </c>
      <c r="F400" s="198">
        <v>25819</v>
      </c>
      <c r="G400" s="198">
        <v>3924488</v>
      </c>
      <c r="H400" s="197">
        <v>954</v>
      </c>
      <c r="I400" s="198">
        <v>145008</v>
      </c>
      <c r="J400" s="199">
        <v>3779480</v>
      </c>
    </row>
    <row r="401" spans="1:12" x14ac:dyDescent="0.2">
      <c r="A401" s="224"/>
      <c r="B401" s="219"/>
      <c r="C401" s="219"/>
      <c r="D401" s="195" t="s">
        <v>206</v>
      </c>
      <c r="E401" s="197">
        <v>626</v>
      </c>
      <c r="F401" s="198">
        <v>4931</v>
      </c>
      <c r="G401" s="198">
        <v>3086806</v>
      </c>
      <c r="H401" s="197">
        <v>954</v>
      </c>
      <c r="I401" s="198">
        <v>597204</v>
      </c>
      <c r="J401" s="199">
        <v>2489602</v>
      </c>
    </row>
    <row r="402" spans="1:12" x14ac:dyDescent="0.2">
      <c r="A402" s="225"/>
      <c r="B402" s="220"/>
      <c r="C402" s="220"/>
      <c r="D402" s="195" t="s">
        <v>207</v>
      </c>
      <c r="E402" s="198">
        <v>1486</v>
      </c>
      <c r="F402" s="198">
        <v>7152</v>
      </c>
      <c r="G402" s="198">
        <v>10627872</v>
      </c>
      <c r="H402" s="197">
        <v>954</v>
      </c>
      <c r="I402" s="198">
        <v>1417644</v>
      </c>
      <c r="J402" s="199">
        <v>9210228</v>
      </c>
    </row>
    <row r="403" spans="1:12" ht="15.75" customHeight="1" x14ac:dyDescent="0.2">
      <c r="A403" s="223" t="s">
        <v>48</v>
      </c>
      <c r="B403" s="226" t="s">
        <v>110</v>
      </c>
      <c r="C403" s="227"/>
      <c r="D403" s="228"/>
      <c r="E403" s="198">
        <v>12573</v>
      </c>
      <c r="F403" s="198"/>
      <c r="G403" s="198">
        <v>154364232</v>
      </c>
      <c r="H403" s="198"/>
      <c r="I403" s="198">
        <v>25162476</v>
      </c>
      <c r="J403" s="199">
        <v>129201756</v>
      </c>
      <c r="K403" s="205"/>
      <c r="L403" s="205"/>
    </row>
    <row r="404" spans="1:12" x14ac:dyDescent="0.2">
      <c r="A404" s="224"/>
      <c r="B404" s="195" t="s">
        <v>176</v>
      </c>
      <c r="C404" s="195" t="s">
        <v>177</v>
      </c>
      <c r="D404" s="195" t="s">
        <v>178</v>
      </c>
      <c r="E404" s="221">
        <v>5</v>
      </c>
      <c r="F404" s="216">
        <v>27000</v>
      </c>
      <c r="G404" s="216">
        <v>135000</v>
      </c>
      <c r="H404" s="221">
        <v>0</v>
      </c>
      <c r="I404" s="221">
        <v>0</v>
      </c>
      <c r="J404" s="210">
        <v>135000</v>
      </c>
    </row>
    <row r="405" spans="1:12" x14ac:dyDescent="0.2">
      <c r="A405" s="224"/>
      <c r="B405" s="218" t="s">
        <v>179</v>
      </c>
      <c r="C405" s="218" t="s">
        <v>180</v>
      </c>
      <c r="D405" s="195" t="s">
        <v>220</v>
      </c>
      <c r="E405" s="222"/>
      <c r="F405" s="217"/>
      <c r="G405" s="217"/>
      <c r="H405" s="222"/>
      <c r="I405" s="222"/>
      <c r="J405" s="211"/>
    </row>
    <row r="406" spans="1:12" x14ac:dyDescent="0.2">
      <c r="A406" s="224"/>
      <c r="B406" s="219"/>
      <c r="C406" s="219"/>
      <c r="D406" s="195" t="s">
        <v>182</v>
      </c>
      <c r="E406" s="197">
        <v>149</v>
      </c>
      <c r="F406" s="198">
        <v>14344</v>
      </c>
      <c r="G406" s="198">
        <v>2137256</v>
      </c>
      <c r="H406" s="197">
        <v>0</v>
      </c>
      <c r="I406" s="197">
        <v>0</v>
      </c>
      <c r="J406" s="199">
        <v>2137256</v>
      </c>
    </row>
    <row r="407" spans="1:12" x14ac:dyDescent="0.2">
      <c r="A407" s="224"/>
      <c r="B407" s="219"/>
      <c r="C407" s="219"/>
      <c r="D407" s="195" t="s">
        <v>183</v>
      </c>
      <c r="E407" s="198">
        <v>1268</v>
      </c>
      <c r="F407" s="198">
        <v>6851</v>
      </c>
      <c r="G407" s="198">
        <v>8687068</v>
      </c>
      <c r="H407" s="197">
        <v>0</v>
      </c>
      <c r="I407" s="197">
        <v>0</v>
      </c>
      <c r="J407" s="199">
        <v>8687068</v>
      </c>
    </row>
    <row r="408" spans="1:12" x14ac:dyDescent="0.2">
      <c r="A408" s="224"/>
      <c r="B408" s="219"/>
      <c r="C408" s="220"/>
      <c r="D408" s="195" t="s">
        <v>184</v>
      </c>
      <c r="E408" s="197">
        <v>36</v>
      </c>
      <c r="F408" s="198">
        <v>10344</v>
      </c>
      <c r="G408" s="198">
        <v>372384</v>
      </c>
      <c r="H408" s="197">
        <v>0</v>
      </c>
      <c r="I408" s="197">
        <v>0</v>
      </c>
      <c r="J408" s="199">
        <v>372384</v>
      </c>
    </row>
    <row r="409" spans="1:12" ht="15.75" customHeight="1" x14ac:dyDescent="0.2">
      <c r="A409" s="224"/>
      <c r="B409" s="219"/>
      <c r="C409" s="218" t="s">
        <v>185</v>
      </c>
      <c r="D409" s="195" t="s">
        <v>188</v>
      </c>
      <c r="E409" s="197">
        <v>90</v>
      </c>
      <c r="F409" s="198">
        <v>8435</v>
      </c>
      <c r="G409" s="198">
        <v>759150</v>
      </c>
      <c r="H409" s="198">
        <v>2770</v>
      </c>
      <c r="I409" s="198">
        <v>249300</v>
      </c>
      <c r="J409" s="199">
        <v>509850</v>
      </c>
    </row>
    <row r="410" spans="1:12" x14ac:dyDescent="0.2">
      <c r="A410" s="224"/>
      <c r="B410" s="219"/>
      <c r="C410" s="220"/>
      <c r="D410" s="195" t="s">
        <v>189</v>
      </c>
      <c r="E410" s="197">
        <v>1</v>
      </c>
      <c r="F410" s="198">
        <v>11928</v>
      </c>
      <c r="G410" s="198">
        <v>11928</v>
      </c>
      <c r="H410" s="198">
        <v>2770</v>
      </c>
      <c r="I410" s="198">
        <v>2770</v>
      </c>
      <c r="J410" s="199">
        <v>9158</v>
      </c>
    </row>
    <row r="411" spans="1:12" x14ac:dyDescent="0.2">
      <c r="A411" s="224"/>
      <c r="B411" s="219"/>
      <c r="C411" s="218" t="s">
        <v>191</v>
      </c>
      <c r="D411" s="195" t="s">
        <v>186</v>
      </c>
      <c r="E411" s="197">
        <v>66</v>
      </c>
      <c r="F411" s="198">
        <v>27954</v>
      </c>
      <c r="G411" s="198">
        <v>1844964</v>
      </c>
      <c r="H411" s="198">
        <v>2140</v>
      </c>
      <c r="I411" s="198">
        <v>141240</v>
      </c>
      <c r="J411" s="199">
        <v>1703724</v>
      </c>
    </row>
    <row r="412" spans="1:12" x14ac:dyDescent="0.2">
      <c r="A412" s="224"/>
      <c r="B412" s="219"/>
      <c r="C412" s="219"/>
      <c r="D412" s="195" t="s">
        <v>187</v>
      </c>
      <c r="E412" s="197">
        <v>645</v>
      </c>
      <c r="F412" s="198">
        <v>15298</v>
      </c>
      <c r="G412" s="198">
        <v>9867210</v>
      </c>
      <c r="H412" s="198">
        <v>2140</v>
      </c>
      <c r="I412" s="198">
        <v>1380300</v>
      </c>
      <c r="J412" s="199">
        <v>8486910</v>
      </c>
    </row>
    <row r="413" spans="1:12" x14ac:dyDescent="0.2">
      <c r="A413" s="224"/>
      <c r="B413" s="219"/>
      <c r="C413" s="219"/>
      <c r="D413" s="195" t="s">
        <v>193</v>
      </c>
      <c r="E413" s="197">
        <v>20</v>
      </c>
      <c r="F413" s="198">
        <v>20416</v>
      </c>
      <c r="G413" s="198">
        <v>408320</v>
      </c>
      <c r="H413" s="198">
        <v>2140</v>
      </c>
      <c r="I413" s="198">
        <v>42800</v>
      </c>
      <c r="J413" s="199">
        <v>365520</v>
      </c>
    </row>
    <row r="414" spans="1:12" x14ac:dyDescent="0.2">
      <c r="A414" s="224"/>
      <c r="B414" s="219"/>
      <c r="C414" s="219"/>
      <c r="D414" s="195" t="s">
        <v>188</v>
      </c>
      <c r="E414" s="198">
        <v>5344</v>
      </c>
      <c r="F414" s="198">
        <v>7805</v>
      </c>
      <c r="G414" s="198">
        <v>41709920</v>
      </c>
      <c r="H414" s="198">
        <v>2140</v>
      </c>
      <c r="I414" s="198">
        <v>11436160</v>
      </c>
      <c r="J414" s="199">
        <v>30273760</v>
      </c>
    </row>
    <row r="415" spans="1:12" x14ac:dyDescent="0.2">
      <c r="A415" s="224"/>
      <c r="B415" s="220"/>
      <c r="C415" s="220"/>
      <c r="D415" s="195" t="s">
        <v>189</v>
      </c>
      <c r="E415" s="197">
        <v>826</v>
      </c>
      <c r="F415" s="198">
        <v>11298</v>
      </c>
      <c r="G415" s="198">
        <v>9332148</v>
      </c>
      <c r="H415" s="198">
        <v>2140</v>
      </c>
      <c r="I415" s="198">
        <v>1767640</v>
      </c>
      <c r="J415" s="199">
        <v>7564508</v>
      </c>
    </row>
    <row r="416" spans="1:12" ht="15.75" customHeight="1" x14ac:dyDescent="0.2">
      <c r="A416" s="224"/>
      <c r="B416" s="218" t="s">
        <v>211</v>
      </c>
      <c r="C416" s="218" t="s">
        <v>185</v>
      </c>
      <c r="D416" s="195" t="s">
        <v>215</v>
      </c>
      <c r="E416" s="197">
        <v>37</v>
      </c>
      <c r="F416" s="198">
        <v>12313</v>
      </c>
      <c r="G416" s="198">
        <v>455581</v>
      </c>
      <c r="H416" s="198">
        <v>5613</v>
      </c>
      <c r="I416" s="198">
        <v>207681</v>
      </c>
      <c r="J416" s="199">
        <v>247900</v>
      </c>
    </row>
    <row r="417" spans="1:10" x14ac:dyDescent="0.2">
      <c r="A417" s="224"/>
      <c r="B417" s="219"/>
      <c r="C417" s="220"/>
      <c r="D417" s="195" t="s">
        <v>231</v>
      </c>
      <c r="E417" s="197">
        <v>1</v>
      </c>
      <c r="F417" s="198">
        <v>10167</v>
      </c>
      <c r="G417" s="198">
        <v>10167</v>
      </c>
      <c r="H417" s="198">
        <v>3467</v>
      </c>
      <c r="I417" s="198">
        <v>3467</v>
      </c>
      <c r="J417" s="199">
        <v>6700</v>
      </c>
    </row>
    <row r="418" spans="1:10" x14ac:dyDescent="0.2">
      <c r="A418" s="224"/>
      <c r="B418" s="219"/>
      <c r="C418" s="218" t="s">
        <v>191</v>
      </c>
      <c r="D418" s="195" t="s">
        <v>215</v>
      </c>
      <c r="E418" s="198">
        <v>1313</v>
      </c>
      <c r="F418" s="198">
        <v>12313</v>
      </c>
      <c r="G418" s="198">
        <v>16166969</v>
      </c>
      <c r="H418" s="198">
        <v>5613</v>
      </c>
      <c r="I418" s="198">
        <v>7369869</v>
      </c>
      <c r="J418" s="199">
        <v>8797100</v>
      </c>
    </row>
    <row r="419" spans="1:10" x14ac:dyDescent="0.2">
      <c r="A419" s="224"/>
      <c r="B419" s="219"/>
      <c r="C419" s="219"/>
      <c r="D419" s="195" t="s">
        <v>216</v>
      </c>
      <c r="E419" s="197">
        <v>1</v>
      </c>
      <c r="F419" s="197">
        <v>0</v>
      </c>
      <c r="G419" s="197">
        <v>0</v>
      </c>
      <c r="H419" s="197">
        <v>0</v>
      </c>
      <c r="I419" s="197">
        <v>0</v>
      </c>
      <c r="J419" s="200">
        <v>0</v>
      </c>
    </row>
    <row r="420" spans="1:10" x14ac:dyDescent="0.2">
      <c r="A420" s="224"/>
      <c r="B420" s="219"/>
      <c r="C420" s="219"/>
      <c r="D420" s="195" t="s">
        <v>212</v>
      </c>
      <c r="E420" s="197">
        <v>6</v>
      </c>
      <c r="F420" s="198">
        <v>8292</v>
      </c>
      <c r="G420" s="198">
        <v>49752</v>
      </c>
      <c r="H420" s="198">
        <v>1592</v>
      </c>
      <c r="I420" s="198">
        <v>9552</v>
      </c>
      <c r="J420" s="199">
        <v>40200</v>
      </c>
    </row>
    <row r="421" spans="1:10" x14ac:dyDescent="0.2">
      <c r="A421" s="224"/>
      <c r="B421" s="220"/>
      <c r="C421" s="220"/>
      <c r="D421" s="195" t="s">
        <v>231</v>
      </c>
      <c r="E421" s="197">
        <v>1</v>
      </c>
      <c r="F421" s="198">
        <v>9537</v>
      </c>
      <c r="G421" s="198">
        <v>9537</v>
      </c>
      <c r="H421" s="198">
        <v>2837</v>
      </c>
      <c r="I421" s="198">
        <v>2837</v>
      </c>
      <c r="J421" s="199">
        <v>6700</v>
      </c>
    </row>
    <row r="422" spans="1:10" x14ac:dyDescent="0.2">
      <c r="A422" s="224"/>
      <c r="B422" s="218" t="s">
        <v>197</v>
      </c>
      <c r="C422" s="218" t="s">
        <v>180</v>
      </c>
      <c r="D422" s="195" t="s">
        <v>225</v>
      </c>
      <c r="E422" s="197">
        <v>1</v>
      </c>
      <c r="F422" s="198">
        <v>5366</v>
      </c>
      <c r="G422" s="198">
        <v>5366</v>
      </c>
      <c r="H422" s="197">
        <v>0</v>
      </c>
      <c r="I422" s="197">
        <v>0</v>
      </c>
      <c r="J422" s="199">
        <v>5366</v>
      </c>
    </row>
    <row r="423" spans="1:10" x14ac:dyDescent="0.2">
      <c r="A423" s="224"/>
      <c r="B423" s="219"/>
      <c r="C423" s="219"/>
      <c r="D423" s="195" t="s">
        <v>229</v>
      </c>
      <c r="E423" s="197">
        <v>1</v>
      </c>
      <c r="F423" s="198">
        <v>1464</v>
      </c>
      <c r="G423" s="198">
        <v>1464</v>
      </c>
      <c r="H423" s="197">
        <v>0</v>
      </c>
      <c r="I423" s="197">
        <v>0</v>
      </c>
      <c r="J423" s="199">
        <v>1464</v>
      </c>
    </row>
    <row r="424" spans="1:10" x14ac:dyDescent="0.2">
      <c r="A424" s="224"/>
      <c r="B424" s="219"/>
      <c r="C424" s="219"/>
      <c r="D424" s="195" t="s">
        <v>198</v>
      </c>
      <c r="E424" s="197">
        <v>77</v>
      </c>
      <c r="F424" s="198">
        <v>33449</v>
      </c>
      <c r="G424" s="198">
        <v>2575573</v>
      </c>
      <c r="H424" s="197">
        <v>0</v>
      </c>
      <c r="I424" s="197">
        <v>0</v>
      </c>
      <c r="J424" s="199">
        <v>2575573</v>
      </c>
    </row>
    <row r="425" spans="1:10" x14ac:dyDescent="0.2">
      <c r="A425" s="224"/>
      <c r="B425" s="219"/>
      <c r="C425" s="219"/>
      <c r="D425" s="195" t="s">
        <v>218</v>
      </c>
      <c r="E425" s="197">
        <v>2</v>
      </c>
      <c r="F425" s="198">
        <v>3977</v>
      </c>
      <c r="G425" s="198">
        <v>7954</v>
      </c>
      <c r="H425" s="197">
        <v>0</v>
      </c>
      <c r="I425" s="197">
        <v>0</v>
      </c>
      <c r="J425" s="199">
        <v>7954</v>
      </c>
    </row>
    <row r="426" spans="1:10" x14ac:dyDescent="0.2">
      <c r="A426" s="224"/>
      <c r="B426" s="219"/>
      <c r="C426" s="220"/>
      <c r="D426" s="195" t="s">
        <v>200</v>
      </c>
      <c r="E426" s="197">
        <v>20</v>
      </c>
      <c r="F426" s="198">
        <v>6198</v>
      </c>
      <c r="G426" s="198">
        <v>123960</v>
      </c>
      <c r="H426" s="197">
        <v>0</v>
      </c>
      <c r="I426" s="197">
        <v>0</v>
      </c>
      <c r="J426" s="199">
        <v>123960</v>
      </c>
    </row>
    <row r="427" spans="1:10" x14ac:dyDescent="0.2">
      <c r="A427" s="224"/>
      <c r="B427" s="219"/>
      <c r="C427" s="218" t="s">
        <v>185</v>
      </c>
      <c r="D427" s="195" t="s">
        <v>208</v>
      </c>
      <c r="E427" s="197">
        <v>1</v>
      </c>
      <c r="F427" s="198">
        <v>21094</v>
      </c>
      <c r="G427" s="198">
        <v>21094</v>
      </c>
      <c r="H427" s="198">
        <v>1584</v>
      </c>
      <c r="I427" s="198">
        <v>1584</v>
      </c>
      <c r="J427" s="199">
        <v>19510</v>
      </c>
    </row>
    <row r="428" spans="1:10" x14ac:dyDescent="0.2">
      <c r="A428" s="224"/>
      <c r="B428" s="219"/>
      <c r="C428" s="219"/>
      <c r="D428" s="195" t="s">
        <v>210</v>
      </c>
      <c r="E428" s="197">
        <v>1</v>
      </c>
      <c r="F428" s="198">
        <v>3048</v>
      </c>
      <c r="G428" s="198">
        <v>3048</v>
      </c>
      <c r="H428" s="198">
        <v>1584</v>
      </c>
      <c r="I428" s="198">
        <v>1584</v>
      </c>
      <c r="J428" s="199">
        <v>1464</v>
      </c>
    </row>
    <row r="429" spans="1:10" x14ac:dyDescent="0.2">
      <c r="A429" s="224"/>
      <c r="B429" s="219"/>
      <c r="C429" s="219"/>
      <c r="D429" s="195" t="s">
        <v>204</v>
      </c>
      <c r="E429" s="197">
        <v>3</v>
      </c>
      <c r="F429" s="198">
        <v>35033</v>
      </c>
      <c r="G429" s="198">
        <v>105099</v>
      </c>
      <c r="H429" s="198">
        <v>1584</v>
      </c>
      <c r="I429" s="198">
        <v>4752</v>
      </c>
      <c r="J429" s="199">
        <v>100347</v>
      </c>
    </row>
    <row r="430" spans="1:10" x14ac:dyDescent="0.2">
      <c r="A430" s="224"/>
      <c r="B430" s="219"/>
      <c r="C430" s="220"/>
      <c r="D430" s="195" t="s">
        <v>206</v>
      </c>
      <c r="E430" s="197">
        <v>4</v>
      </c>
      <c r="F430" s="198">
        <v>5561</v>
      </c>
      <c r="G430" s="198">
        <v>22244</v>
      </c>
      <c r="H430" s="198">
        <v>1584</v>
      </c>
      <c r="I430" s="198">
        <v>6336</v>
      </c>
      <c r="J430" s="199">
        <v>15908</v>
      </c>
    </row>
    <row r="431" spans="1:10" x14ac:dyDescent="0.2">
      <c r="A431" s="224"/>
      <c r="B431" s="219"/>
      <c r="C431" s="195" t="s">
        <v>190</v>
      </c>
      <c r="D431" s="195" t="s">
        <v>206</v>
      </c>
      <c r="E431" s="197">
        <v>7</v>
      </c>
      <c r="F431" s="198">
        <v>5150</v>
      </c>
      <c r="G431" s="198">
        <v>36053</v>
      </c>
      <c r="H431" s="198">
        <v>1338</v>
      </c>
      <c r="I431" s="198">
        <v>9366</v>
      </c>
      <c r="J431" s="199">
        <v>26687</v>
      </c>
    </row>
    <row r="432" spans="1:10" x14ac:dyDescent="0.2">
      <c r="A432" s="224"/>
      <c r="B432" s="219"/>
      <c r="C432" s="218" t="s">
        <v>191</v>
      </c>
      <c r="D432" s="195" t="s">
        <v>201</v>
      </c>
      <c r="E432" s="197">
        <v>6</v>
      </c>
      <c r="F432" s="198">
        <v>6429</v>
      </c>
      <c r="G432" s="198">
        <v>38574</v>
      </c>
      <c r="H432" s="197">
        <v>954</v>
      </c>
      <c r="I432" s="198">
        <v>5724</v>
      </c>
      <c r="J432" s="199">
        <v>32850</v>
      </c>
    </row>
    <row r="433" spans="1:12" x14ac:dyDescent="0.2">
      <c r="A433" s="224"/>
      <c r="B433" s="219"/>
      <c r="C433" s="219"/>
      <c r="D433" s="195" t="s">
        <v>214</v>
      </c>
      <c r="E433" s="197">
        <v>5</v>
      </c>
      <c r="F433" s="198">
        <v>33634</v>
      </c>
      <c r="G433" s="198">
        <v>168170</v>
      </c>
      <c r="H433" s="197">
        <v>954</v>
      </c>
      <c r="I433" s="198">
        <v>4770</v>
      </c>
      <c r="J433" s="199">
        <v>163400</v>
      </c>
    </row>
    <row r="434" spans="1:12" x14ac:dyDescent="0.2">
      <c r="A434" s="224"/>
      <c r="B434" s="219"/>
      <c r="C434" s="219"/>
      <c r="D434" s="195" t="s">
        <v>208</v>
      </c>
      <c r="E434" s="197">
        <v>606</v>
      </c>
      <c r="F434" s="198">
        <v>20464</v>
      </c>
      <c r="G434" s="198">
        <v>12401184</v>
      </c>
      <c r="H434" s="197">
        <v>954</v>
      </c>
      <c r="I434" s="198">
        <v>578124</v>
      </c>
      <c r="J434" s="199">
        <v>11823060</v>
      </c>
    </row>
    <row r="435" spans="1:12" x14ac:dyDescent="0.2">
      <c r="A435" s="224"/>
      <c r="B435" s="219"/>
      <c r="C435" s="219"/>
      <c r="D435" s="195" t="s">
        <v>209</v>
      </c>
      <c r="E435" s="197">
        <v>19</v>
      </c>
      <c r="F435" s="198">
        <v>13148</v>
      </c>
      <c r="G435" s="198">
        <v>249812</v>
      </c>
      <c r="H435" s="197">
        <v>954</v>
      </c>
      <c r="I435" s="198">
        <v>18126</v>
      </c>
      <c r="J435" s="199">
        <v>231686</v>
      </c>
    </row>
    <row r="436" spans="1:12" x14ac:dyDescent="0.2">
      <c r="A436" s="224"/>
      <c r="B436" s="219"/>
      <c r="C436" s="219"/>
      <c r="D436" s="195" t="s">
        <v>202</v>
      </c>
      <c r="E436" s="197">
        <v>185</v>
      </c>
      <c r="F436" s="198">
        <v>9246</v>
      </c>
      <c r="G436" s="198">
        <v>1710510</v>
      </c>
      <c r="H436" s="197">
        <v>954</v>
      </c>
      <c r="I436" s="198">
        <v>176490</v>
      </c>
      <c r="J436" s="199">
        <v>1534020</v>
      </c>
    </row>
    <row r="437" spans="1:12" x14ac:dyDescent="0.2">
      <c r="A437" s="224"/>
      <c r="B437" s="219"/>
      <c r="C437" s="219"/>
      <c r="D437" s="195" t="s">
        <v>203</v>
      </c>
      <c r="E437" s="197">
        <v>15</v>
      </c>
      <c r="F437" s="198">
        <v>6320</v>
      </c>
      <c r="G437" s="198">
        <v>94800</v>
      </c>
      <c r="H437" s="197">
        <v>954</v>
      </c>
      <c r="I437" s="198">
        <v>14310</v>
      </c>
      <c r="J437" s="199">
        <v>80490</v>
      </c>
    </row>
    <row r="438" spans="1:12" x14ac:dyDescent="0.2">
      <c r="A438" s="224"/>
      <c r="B438" s="219"/>
      <c r="C438" s="219"/>
      <c r="D438" s="195" t="s">
        <v>219</v>
      </c>
      <c r="E438" s="197">
        <v>42</v>
      </c>
      <c r="F438" s="198">
        <v>3881</v>
      </c>
      <c r="G438" s="198">
        <v>163002</v>
      </c>
      <c r="H438" s="197">
        <v>954</v>
      </c>
      <c r="I438" s="198">
        <v>40068</v>
      </c>
      <c r="J438" s="199">
        <v>122934</v>
      </c>
    </row>
    <row r="439" spans="1:12" x14ac:dyDescent="0.2">
      <c r="A439" s="224"/>
      <c r="B439" s="219"/>
      <c r="C439" s="219"/>
      <c r="D439" s="195" t="s">
        <v>210</v>
      </c>
      <c r="E439" s="197">
        <v>263</v>
      </c>
      <c r="F439" s="198">
        <v>2418</v>
      </c>
      <c r="G439" s="198">
        <v>635934</v>
      </c>
      <c r="H439" s="197">
        <v>954</v>
      </c>
      <c r="I439" s="198">
        <v>250902</v>
      </c>
      <c r="J439" s="199">
        <v>385032</v>
      </c>
    </row>
    <row r="440" spans="1:12" x14ac:dyDescent="0.2">
      <c r="A440" s="224"/>
      <c r="B440" s="219"/>
      <c r="C440" s="219"/>
      <c r="D440" s="195" t="s">
        <v>204</v>
      </c>
      <c r="E440" s="198">
        <v>1241</v>
      </c>
      <c r="F440" s="198">
        <v>34403</v>
      </c>
      <c r="G440" s="198">
        <v>42694123</v>
      </c>
      <c r="H440" s="197">
        <v>954</v>
      </c>
      <c r="I440" s="198">
        <v>1183914</v>
      </c>
      <c r="J440" s="199">
        <v>41510209</v>
      </c>
    </row>
    <row r="441" spans="1:12" x14ac:dyDescent="0.2">
      <c r="A441" s="224"/>
      <c r="B441" s="219"/>
      <c r="C441" s="219"/>
      <c r="D441" s="195" t="s">
        <v>206</v>
      </c>
      <c r="E441" s="197">
        <v>246</v>
      </c>
      <c r="F441" s="198">
        <v>4931</v>
      </c>
      <c r="G441" s="198">
        <v>1213026</v>
      </c>
      <c r="H441" s="197">
        <v>954</v>
      </c>
      <c r="I441" s="198">
        <v>234684</v>
      </c>
      <c r="J441" s="199">
        <v>978342</v>
      </c>
    </row>
    <row r="442" spans="1:12" x14ac:dyDescent="0.2">
      <c r="A442" s="225"/>
      <c r="B442" s="220"/>
      <c r="C442" s="220"/>
      <c r="D442" s="195" t="s">
        <v>207</v>
      </c>
      <c r="E442" s="197">
        <v>19</v>
      </c>
      <c r="F442" s="198">
        <v>7152</v>
      </c>
      <c r="G442" s="198">
        <v>135888</v>
      </c>
      <c r="H442" s="197">
        <v>954</v>
      </c>
      <c r="I442" s="198">
        <v>18126</v>
      </c>
      <c r="J442" s="199">
        <v>117762</v>
      </c>
    </row>
    <row r="443" spans="1:12" ht="15.75" customHeight="1" x14ac:dyDescent="0.2">
      <c r="A443" s="223" t="s">
        <v>13</v>
      </c>
      <c r="B443" s="226" t="s">
        <v>110</v>
      </c>
      <c r="C443" s="227"/>
      <c r="D443" s="228"/>
      <c r="E443" s="198">
        <v>13153</v>
      </c>
      <c r="F443" s="198"/>
      <c r="G443" s="198">
        <v>173898959</v>
      </c>
      <c r="H443" s="198"/>
      <c r="I443" s="198">
        <v>23144954</v>
      </c>
      <c r="J443" s="199">
        <v>150754005</v>
      </c>
      <c r="K443" s="205"/>
      <c r="L443" s="205"/>
    </row>
    <row r="444" spans="1:12" x14ac:dyDescent="0.2">
      <c r="A444" s="224"/>
      <c r="B444" s="195" t="s">
        <v>176</v>
      </c>
      <c r="C444" s="195" t="s">
        <v>177</v>
      </c>
      <c r="D444" s="195" t="s">
        <v>178</v>
      </c>
      <c r="E444" s="221">
        <v>1</v>
      </c>
      <c r="F444" s="216">
        <v>14344</v>
      </c>
      <c r="G444" s="216">
        <v>14344</v>
      </c>
      <c r="H444" s="221">
        <v>0</v>
      </c>
      <c r="I444" s="221">
        <v>0</v>
      </c>
      <c r="J444" s="210">
        <v>14344</v>
      </c>
    </row>
    <row r="445" spans="1:12" x14ac:dyDescent="0.2">
      <c r="A445" s="224"/>
      <c r="B445" s="218" t="s">
        <v>179</v>
      </c>
      <c r="C445" s="218" t="s">
        <v>180</v>
      </c>
      <c r="D445" s="195" t="s">
        <v>182</v>
      </c>
      <c r="E445" s="222"/>
      <c r="F445" s="217"/>
      <c r="G445" s="217"/>
      <c r="H445" s="222"/>
      <c r="I445" s="222"/>
      <c r="J445" s="211"/>
    </row>
    <row r="446" spans="1:12" x14ac:dyDescent="0.2">
      <c r="A446" s="224"/>
      <c r="B446" s="219"/>
      <c r="C446" s="220"/>
      <c r="D446" s="195" t="s">
        <v>183</v>
      </c>
      <c r="E446" s="197">
        <v>495</v>
      </c>
      <c r="F446" s="198">
        <v>6851</v>
      </c>
      <c r="G446" s="198">
        <v>3391245</v>
      </c>
      <c r="H446" s="197">
        <v>0</v>
      </c>
      <c r="I446" s="197">
        <v>0</v>
      </c>
      <c r="J446" s="199">
        <v>3391245</v>
      </c>
    </row>
    <row r="447" spans="1:12" x14ac:dyDescent="0.2">
      <c r="A447" s="224"/>
      <c r="B447" s="219"/>
      <c r="C447" s="218" t="s">
        <v>185</v>
      </c>
      <c r="D447" s="195" t="s">
        <v>187</v>
      </c>
      <c r="E447" s="197">
        <v>1</v>
      </c>
      <c r="F447" s="198">
        <v>15928</v>
      </c>
      <c r="G447" s="198">
        <v>15928</v>
      </c>
      <c r="H447" s="198">
        <v>2770</v>
      </c>
      <c r="I447" s="198">
        <v>2770</v>
      </c>
      <c r="J447" s="199">
        <v>13158</v>
      </c>
    </row>
    <row r="448" spans="1:12" x14ac:dyDescent="0.2">
      <c r="A448" s="224"/>
      <c r="B448" s="219"/>
      <c r="C448" s="219"/>
      <c r="D448" s="195" t="s">
        <v>193</v>
      </c>
      <c r="E448" s="197">
        <v>1</v>
      </c>
      <c r="F448" s="198">
        <v>21046</v>
      </c>
      <c r="G448" s="198">
        <v>21046</v>
      </c>
      <c r="H448" s="198">
        <v>2770</v>
      </c>
      <c r="I448" s="198">
        <v>2770</v>
      </c>
      <c r="J448" s="199">
        <v>18276</v>
      </c>
    </row>
    <row r="449" spans="1:10" x14ac:dyDescent="0.2">
      <c r="A449" s="224"/>
      <c r="B449" s="219"/>
      <c r="C449" s="220"/>
      <c r="D449" s="195" t="s">
        <v>188</v>
      </c>
      <c r="E449" s="197">
        <v>100</v>
      </c>
      <c r="F449" s="198">
        <v>8435</v>
      </c>
      <c r="G449" s="198">
        <v>843500</v>
      </c>
      <c r="H449" s="198">
        <v>2770</v>
      </c>
      <c r="I449" s="198">
        <v>277000</v>
      </c>
      <c r="J449" s="199">
        <v>566500</v>
      </c>
    </row>
    <row r="450" spans="1:10" x14ac:dyDescent="0.2">
      <c r="A450" s="224"/>
      <c r="B450" s="219"/>
      <c r="C450" s="218" t="s">
        <v>191</v>
      </c>
      <c r="D450" s="195" t="s">
        <v>186</v>
      </c>
      <c r="E450" s="197">
        <v>686</v>
      </c>
      <c r="F450" s="198">
        <v>27954</v>
      </c>
      <c r="G450" s="198">
        <v>19176444</v>
      </c>
      <c r="H450" s="198">
        <v>2140</v>
      </c>
      <c r="I450" s="198">
        <v>1468040</v>
      </c>
      <c r="J450" s="199">
        <v>17708404</v>
      </c>
    </row>
    <row r="451" spans="1:10" x14ac:dyDescent="0.2">
      <c r="A451" s="224"/>
      <c r="B451" s="219"/>
      <c r="C451" s="219"/>
      <c r="D451" s="195" t="s">
        <v>187</v>
      </c>
      <c r="E451" s="197">
        <v>595</v>
      </c>
      <c r="F451" s="198">
        <v>15298</v>
      </c>
      <c r="G451" s="198">
        <v>9102310</v>
      </c>
      <c r="H451" s="198">
        <v>2140</v>
      </c>
      <c r="I451" s="198">
        <v>1273300</v>
      </c>
      <c r="J451" s="199">
        <v>7829010</v>
      </c>
    </row>
    <row r="452" spans="1:10" x14ac:dyDescent="0.2">
      <c r="A452" s="224"/>
      <c r="B452" s="219"/>
      <c r="C452" s="219"/>
      <c r="D452" s="195" t="s">
        <v>193</v>
      </c>
      <c r="E452" s="197">
        <v>135</v>
      </c>
      <c r="F452" s="198">
        <v>20416</v>
      </c>
      <c r="G452" s="198">
        <v>2756160</v>
      </c>
      <c r="H452" s="198">
        <v>2140</v>
      </c>
      <c r="I452" s="198">
        <v>288900</v>
      </c>
      <c r="J452" s="199">
        <v>2467260</v>
      </c>
    </row>
    <row r="453" spans="1:10" x14ac:dyDescent="0.2">
      <c r="A453" s="224"/>
      <c r="B453" s="219"/>
      <c r="C453" s="219"/>
      <c r="D453" s="195" t="s">
        <v>188</v>
      </c>
      <c r="E453" s="198">
        <v>6913</v>
      </c>
      <c r="F453" s="198">
        <v>7805</v>
      </c>
      <c r="G453" s="198">
        <v>53955965</v>
      </c>
      <c r="H453" s="198">
        <v>2140</v>
      </c>
      <c r="I453" s="198">
        <v>14793820</v>
      </c>
      <c r="J453" s="199">
        <v>39162145</v>
      </c>
    </row>
    <row r="454" spans="1:10" x14ac:dyDescent="0.2">
      <c r="A454" s="224"/>
      <c r="B454" s="220"/>
      <c r="C454" s="220"/>
      <c r="D454" s="195" t="s">
        <v>189</v>
      </c>
      <c r="E454" s="197">
        <v>850</v>
      </c>
      <c r="F454" s="198">
        <v>11298</v>
      </c>
      <c r="G454" s="198">
        <v>9603300</v>
      </c>
      <c r="H454" s="198">
        <v>2140</v>
      </c>
      <c r="I454" s="198">
        <v>1819000</v>
      </c>
      <c r="J454" s="199">
        <v>7784300</v>
      </c>
    </row>
    <row r="455" spans="1:10" x14ac:dyDescent="0.2">
      <c r="A455" s="224"/>
      <c r="B455" s="218" t="s">
        <v>197</v>
      </c>
      <c r="C455" s="218" t="s">
        <v>180</v>
      </c>
      <c r="D455" s="195" t="s">
        <v>213</v>
      </c>
      <c r="E455" s="197">
        <v>7</v>
      </c>
      <c r="F455" s="198">
        <v>19510</v>
      </c>
      <c r="G455" s="198">
        <v>136570</v>
      </c>
      <c r="H455" s="197">
        <v>0</v>
      </c>
      <c r="I455" s="197">
        <v>0</v>
      </c>
      <c r="J455" s="199">
        <v>136570</v>
      </c>
    </row>
    <row r="456" spans="1:10" x14ac:dyDescent="0.2">
      <c r="A456" s="224"/>
      <c r="B456" s="219"/>
      <c r="C456" s="220"/>
      <c r="D456" s="195" t="s">
        <v>198</v>
      </c>
      <c r="E456" s="197">
        <v>3</v>
      </c>
      <c r="F456" s="198">
        <v>33449</v>
      </c>
      <c r="G456" s="198">
        <v>100347</v>
      </c>
      <c r="H456" s="197">
        <v>0</v>
      </c>
      <c r="I456" s="197">
        <v>0</v>
      </c>
      <c r="J456" s="199">
        <v>100347</v>
      </c>
    </row>
    <row r="457" spans="1:10" x14ac:dyDescent="0.2">
      <c r="A457" s="224"/>
      <c r="B457" s="219"/>
      <c r="C457" s="218" t="s">
        <v>185</v>
      </c>
      <c r="D457" s="195" t="s">
        <v>208</v>
      </c>
      <c r="E457" s="197">
        <v>4</v>
      </c>
      <c r="F457" s="198">
        <v>21094</v>
      </c>
      <c r="G457" s="198">
        <v>84376</v>
      </c>
      <c r="H457" s="198">
        <v>1584</v>
      </c>
      <c r="I457" s="198">
        <v>6336</v>
      </c>
      <c r="J457" s="199">
        <v>78040</v>
      </c>
    </row>
    <row r="458" spans="1:10" x14ac:dyDescent="0.2">
      <c r="A458" s="224"/>
      <c r="B458" s="219"/>
      <c r="C458" s="219"/>
      <c r="D458" s="195" t="s">
        <v>204</v>
      </c>
      <c r="E458" s="197">
        <v>4</v>
      </c>
      <c r="F458" s="198">
        <v>35033</v>
      </c>
      <c r="G458" s="198">
        <v>140132</v>
      </c>
      <c r="H458" s="198">
        <v>1584</v>
      </c>
      <c r="I458" s="198">
        <v>6336</v>
      </c>
      <c r="J458" s="199">
        <v>133796</v>
      </c>
    </row>
    <row r="459" spans="1:10" x14ac:dyDescent="0.2">
      <c r="A459" s="224"/>
      <c r="B459" s="219"/>
      <c r="C459" s="219"/>
      <c r="D459" s="195" t="s">
        <v>205</v>
      </c>
      <c r="E459" s="197">
        <v>4</v>
      </c>
      <c r="F459" s="198">
        <v>26449</v>
      </c>
      <c r="G459" s="198">
        <v>105796</v>
      </c>
      <c r="H459" s="198">
        <v>1584</v>
      </c>
      <c r="I459" s="198">
        <v>6336</v>
      </c>
      <c r="J459" s="199">
        <v>99460</v>
      </c>
    </row>
    <row r="460" spans="1:10" x14ac:dyDescent="0.2">
      <c r="A460" s="224"/>
      <c r="B460" s="219"/>
      <c r="C460" s="220"/>
      <c r="D460" s="195" t="s">
        <v>207</v>
      </c>
      <c r="E460" s="197">
        <v>1</v>
      </c>
      <c r="F460" s="198">
        <v>7782</v>
      </c>
      <c r="G460" s="198">
        <v>7782</v>
      </c>
      <c r="H460" s="198">
        <v>1584</v>
      </c>
      <c r="I460" s="198">
        <v>1584</v>
      </c>
      <c r="J460" s="199">
        <v>6198</v>
      </c>
    </row>
    <row r="461" spans="1:10" x14ac:dyDescent="0.2">
      <c r="A461" s="224"/>
      <c r="B461" s="219"/>
      <c r="C461" s="218" t="s">
        <v>191</v>
      </c>
      <c r="D461" s="195" t="s">
        <v>201</v>
      </c>
      <c r="E461" s="197">
        <v>1</v>
      </c>
      <c r="F461" s="198">
        <v>6429</v>
      </c>
      <c r="G461" s="198">
        <v>6429</v>
      </c>
      <c r="H461" s="197">
        <v>954</v>
      </c>
      <c r="I461" s="197">
        <v>954</v>
      </c>
      <c r="J461" s="199">
        <v>5475</v>
      </c>
    </row>
    <row r="462" spans="1:10" x14ac:dyDescent="0.2">
      <c r="A462" s="224"/>
      <c r="B462" s="219"/>
      <c r="C462" s="219"/>
      <c r="D462" s="195" t="s">
        <v>214</v>
      </c>
      <c r="E462" s="197">
        <v>41</v>
      </c>
      <c r="F462" s="198">
        <v>33634</v>
      </c>
      <c r="G462" s="198">
        <v>1378994</v>
      </c>
      <c r="H462" s="197">
        <v>954</v>
      </c>
      <c r="I462" s="198">
        <v>39114</v>
      </c>
      <c r="J462" s="199">
        <v>1339880</v>
      </c>
    </row>
    <row r="463" spans="1:10" x14ac:dyDescent="0.2">
      <c r="A463" s="224"/>
      <c r="B463" s="219"/>
      <c r="C463" s="219"/>
      <c r="D463" s="195" t="s">
        <v>208</v>
      </c>
      <c r="E463" s="198">
        <v>1711</v>
      </c>
      <c r="F463" s="198">
        <v>20464</v>
      </c>
      <c r="G463" s="198">
        <v>35013904</v>
      </c>
      <c r="H463" s="197">
        <v>954</v>
      </c>
      <c r="I463" s="198">
        <v>1632294</v>
      </c>
      <c r="J463" s="199">
        <v>33381610</v>
      </c>
    </row>
    <row r="464" spans="1:10" x14ac:dyDescent="0.2">
      <c r="A464" s="224"/>
      <c r="B464" s="219"/>
      <c r="C464" s="219"/>
      <c r="D464" s="195" t="s">
        <v>209</v>
      </c>
      <c r="E464" s="197">
        <v>93</v>
      </c>
      <c r="F464" s="198">
        <v>13148</v>
      </c>
      <c r="G464" s="198">
        <v>1222764</v>
      </c>
      <c r="H464" s="197">
        <v>954</v>
      </c>
      <c r="I464" s="198">
        <v>88722</v>
      </c>
      <c r="J464" s="199">
        <v>1134042</v>
      </c>
    </row>
    <row r="465" spans="1:12" x14ac:dyDescent="0.2">
      <c r="A465" s="224"/>
      <c r="B465" s="219"/>
      <c r="C465" s="219"/>
      <c r="D465" s="195" t="s">
        <v>202</v>
      </c>
      <c r="E465" s="197">
        <v>198</v>
      </c>
      <c r="F465" s="198">
        <v>9246</v>
      </c>
      <c r="G465" s="198">
        <v>1830708</v>
      </c>
      <c r="H465" s="197">
        <v>954</v>
      </c>
      <c r="I465" s="198">
        <v>188892</v>
      </c>
      <c r="J465" s="199">
        <v>1641816</v>
      </c>
    </row>
    <row r="466" spans="1:12" x14ac:dyDescent="0.2">
      <c r="A466" s="224"/>
      <c r="B466" s="219"/>
      <c r="C466" s="219"/>
      <c r="D466" s="195" t="s">
        <v>203</v>
      </c>
      <c r="E466" s="197">
        <v>27</v>
      </c>
      <c r="F466" s="198">
        <v>6320</v>
      </c>
      <c r="G466" s="198">
        <v>170640</v>
      </c>
      <c r="H466" s="197">
        <v>954</v>
      </c>
      <c r="I466" s="198">
        <v>25758</v>
      </c>
      <c r="J466" s="199">
        <v>144882</v>
      </c>
    </row>
    <row r="467" spans="1:12" x14ac:dyDescent="0.2">
      <c r="A467" s="224"/>
      <c r="B467" s="219"/>
      <c r="C467" s="219"/>
      <c r="D467" s="195" t="s">
        <v>219</v>
      </c>
      <c r="E467" s="197">
        <v>28</v>
      </c>
      <c r="F467" s="198">
        <v>3881</v>
      </c>
      <c r="G467" s="198">
        <v>108668</v>
      </c>
      <c r="H467" s="197">
        <v>954</v>
      </c>
      <c r="I467" s="198">
        <v>26712</v>
      </c>
      <c r="J467" s="199">
        <v>81956</v>
      </c>
    </row>
    <row r="468" spans="1:12" x14ac:dyDescent="0.2">
      <c r="A468" s="224"/>
      <c r="B468" s="219"/>
      <c r="C468" s="219"/>
      <c r="D468" s="195" t="s">
        <v>210</v>
      </c>
      <c r="E468" s="197">
        <v>236</v>
      </c>
      <c r="F468" s="198">
        <v>2418</v>
      </c>
      <c r="G468" s="198">
        <v>570648</v>
      </c>
      <c r="H468" s="197">
        <v>954</v>
      </c>
      <c r="I468" s="198">
        <v>225144</v>
      </c>
      <c r="J468" s="199">
        <v>345504</v>
      </c>
    </row>
    <row r="469" spans="1:12" x14ac:dyDescent="0.2">
      <c r="A469" s="224"/>
      <c r="B469" s="219"/>
      <c r="C469" s="219"/>
      <c r="D469" s="195" t="s">
        <v>204</v>
      </c>
      <c r="E469" s="197">
        <v>961</v>
      </c>
      <c r="F469" s="198">
        <v>34403</v>
      </c>
      <c r="G469" s="198">
        <v>33061283</v>
      </c>
      <c r="H469" s="197">
        <v>954</v>
      </c>
      <c r="I469" s="198">
        <v>916794</v>
      </c>
      <c r="J469" s="199">
        <v>32144489</v>
      </c>
    </row>
    <row r="470" spans="1:12" x14ac:dyDescent="0.2">
      <c r="A470" s="224"/>
      <c r="B470" s="219"/>
      <c r="C470" s="219"/>
      <c r="D470" s="195" t="s">
        <v>205</v>
      </c>
      <c r="E470" s="197">
        <v>36</v>
      </c>
      <c r="F470" s="198">
        <v>25819</v>
      </c>
      <c r="G470" s="198">
        <v>929484</v>
      </c>
      <c r="H470" s="197">
        <v>954</v>
      </c>
      <c r="I470" s="198">
        <v>34344</v>
      </c>
      <c r="J470" s="199">
        <v>895140</v>
      </c>
    </row>
    <row r="471" spans="1:12" x14ac:dyDescent="0.2">
      <c r="A471" s="225"/>
      <c r="B471" s="220"/>
      <c r="C471" s="220"/>
      <c r="D471" s="195" t="s">
        <v>207</v>
      </c>
      <c r="E471" s="197">
        <v>21</v>
      </c>
      <c r="F471" s="198">
        <v>7152</v>
      </c>
      <c r="G471" s="198">
        <v>150192</v>
      </c>
      <c r="H471" s="197">
        <v>954</v>
      </c>
      <c r="I471" s="198">
        <v>20034</v>
      </c>
      <c r="J471" s="199">
        <v>130158</v>
      </c>
    </row>
    <row r="472" spans="1:12" ht="15.75" customHeight="1" x14ac:dyDescent="0.2">
      <c r="A472" s="223" t="s">
        <v>237</v>
      </c>
      <c r="B472" s="226" t="s">
        <v>110</v>
      </c>
      <c r="C472" s="227"/>
      <c r="D472" s="228"/>
      <c r="E472" s="198">
        <v>1684</v>
      </c>
      <c r="F472" s="198"/>
      <c r="G472" s="198">
        <v>23776748</v>
      </c>
      <c r="H472" s="198"/>
      <c r="I472" s="198">
        <v>2858150</v>
      </c>
      <c r="J472" s="199">
        <v>20918598</v>
      </c>
      <c r="K472" s="205"/>
      <c r="L472" s="205"/>
    </row>
    <row r="473" spans="1:12" x14ac:dyDescent="0.2">
      <c r="A473" s="224"/>
      <c r="B473" s="195" t="s">
        <v>176</v>
      </c>
      <c r="C473" s="195" t="s">
        <v>177</v>
      </c>
      <c r="D473" s="195" t="s">
        <v>178</v>
      </c>
      <c r="E473" s="221">
        <v>8</v>
      </c>
      <c r="F473" s="216">
        <v>6851</v>
      </c>
      <c r="G473" s="216">
        <v>54808</v>
      </c>
      <c r="H473" s="221">
        <v>0</v>
      </c>
      <c r="I473" s="221">
        <v>0</v>
      </c>
      <c r="J473" s="210">
        <v>54808</v>
      </c>
    </row>
    <row r="474" spans="1:12" x14ac:dyDescent="0.2">
      <c r="A474" s="224"/>
      <c r="B474" s="218" t="s">
        <v>179</v>
      </c>
      <c r="C474" s="218" t="s">
        <v>180</v>
      </c>
      <c r="D474" s="195" t="s">
        <v>183</v>
      </c>
      <c r="E474" s="222"/>
      <c r="F474" s="217"/>
      <c r="G474" s="217"/>
      <c r="H474" s="222"/>
      <c r="I474" s="222"/>
      <c r="J474" s="211"/>
    </row>
    <row r="475" spans="1:12" x14ac:dyDescent="0.2">
      <c r="A475" s="224"/>
      <c r="B475" s="219"/>
      <c r="C475" s="220"/>
      <c r="D475" s="195" t="s">
        <v>184</v>
      </c>
      <c r="E475" s="197">
        <v>1</v>
      </c>
      <c r="F475" s="198">
        <v>10344</v>
      </c>
      <c r="G475" s="198">
        <v>10344</v>
      </c>
      <c r="H475" s="197">
        <v>0</v>
      </c>
      <c r="I475" s="197">
        <v>0</v>
      </c>
      <c r="J475" s="199">
        <v>10344</v>
      </c>
    </row>
    <row r="476" spans="1:12" x14ac:dyDescent="0.2">
      <c r="A476" s="224"/>
      <c r="B476" s="219"/>
      <c r="C476" s="195" t="s">
        <v>185</v>
      </c>
      <c r="D476" s="195" t="s">
        <v>188</v>
      </c>
      <c r="E476" s="197">
        <v>6</v>
      </c>
      <c r="F476" s="198">
        <v>8435</v>
      </c>
      <c r="G476" s="198">
        <v>50610</v>
      </c>
      <c r="H476" s="198">
        <v>2770</v>
      </c>
      <c r="I476" s="198">
        <v>16620</v>
      </c>
      <c r="J476" s="199">
        <v>33990</v>
      </c>
    </row>
    <row r="477" spans="1:12" x14ac:dyDescent="0.2">
      <c r="A477" s="224"/>
      <c r="B477" s="219"/>
      <c r="C477" s="218" t="s">
        <v>191</v>
      </c>
      <c r="D477" s="195" t="s">
        <v>186</v>
      </c>
      <c r="E477" s="197">
        <v>73</v>
      </c>
      <c r="F477" s="198">
        <v>27954</v>
      </c>
      <c r="G477" s="198">
        <v>2040642</v>
      </c>
      <c r="H477" s="198">
        <v>2140</v>
      </c>
      <c r="I477" s="198">
        <v>156220</v>
      </c>
      <c r="J477" s="199">
        <v>1884422</v>
      </c>
    </row>
    <row r="478" spans="1:12" x14ac:dyDescent="0.2">
      <c r="A478" s="224"/>
      <c r="B478" s="219"/>
      <c r="C478" s="219"/>
      <c r="D478" s="195" t="s">
        <v>188</v>
      </c>
      <c r="E478" s="197">
        <v>873</v>
      </c>
      <c r="F478" s="198">
        <v>7805</v>
      </c>
      <c r="G478" s="198">
        <v>6813765</v>
      </c>
      <c r="H478" s="198">
        <v>2140</v>
      </c>
      <c r="I478" s="198">
        <v>1868220</v>
      </c>
      <c r="J478" s="199">
        <v>4945545</v>
      </c>
    </row>
    <row r="479" spans="1:12" x14ac:dyDescent="0.2">
      <c r="A479" s="224"/>
      <c r="B479" s="220"/>
      <c r="C479" s="220"/>
      <c r="D479" s="195" t="s">
        <v>189</v>
      </c>
      <c r="E479" s="197">
        <v>109</v>
      </c>
      <c r="F479" s="198">
        <v>11298</v>
      </c>
      <c r="G479" s="198">
        <v>1231482</v>
      </c>
      <c r="H479" s="198">
        <v>2140</v>
      </c>
      <c r="I479" s="198">
        <v>233260</v>
      </c>
      <c r="J479" s="199">
        <v>998222</v>
      </c>
    </row>
    <row r="480" spans="1:12" x14ac:dyDescent="0.2">
      <c r="A480" s="224"/>
      <c r="B480" s="218" t="s">
        <v>197</v>
      </c>
      <c r="C480" s="218" t="s">
        <v>180</v>
      </c>
      <c r="D480" s="195" t="s">
        <v>213</v>
      </c>
      <c r="E480" s="197">
        <v>1</v>
      </c>
      <c r="F480" s="198">
        <v>19510</v>
      </c>
      <c r="G480" s="198">
        <v>19510</v>
      </c>
      <c r="H480" s="197">
        <v>0</v>
      </c>
      <c r="I480" s="197">
        <v>0</v>
      </c>
      <c r="J480" s="199">
        <v>19510</v>
      </c>
    </row>
    <row r="481" spans="1:12" x14ac:dyDescent="0.2">
      <c r="A481" s="224"/>
      <c r="B481" s="219"/>
      <c r="C481" s="219"/>
      <c r="D481" s="195" t="s">
        <v>212</v>
      </c>
      <c r="E481" s="197">
        <v>1</v>
      </c>
      <c r="F481" s="198">
        <v>8292</v>
      </c>
      <c r="G481" s="198">
        <v>8292</v>
      </c>
      <c r="H481" s="197">
        <v>0</v>
      </c>
      <c r="I481" s="197">
        <v>0</v>
      </c>
      <c r="J481" s="199">
        <v>8292</v>
      </c>
    </row>
    <row r="482" spans="1:12" x14ac:dyDescent="0.2">
      <c r="A482" s="224"/>
      <c r="B482" s="219"/>
      <c r="C482" s="219"/>
      <c r="D482" s="195" t="s">
        <v>198</v>
      </c>
      <c r="E482" s="197">
        <v>1</v>
      </c>
      <c r="F482" s="198">
        <v>33449</v>
      </c>
      <c r="G482" s="198">
        <v>33449</v>
      </c>
      <c r="H482" s="197">
        <v>0</v>
      </c>
      <c r="I482" s="197">
        <v>0</v>
      </c>
      <c r="J482" s="199">
        <v>33449</v>
      </c>
    </row>
    <row r="483" spans="1:12" x14ac:dyDescent="0.2">
      <c r="A483" s="224"/>
      <c r="B483" s="219"/>
      <c r="C483" s="220"/>
      <c r="D483" s="195" t="s">
        <v>199</v>
      </c>
      <c r="E483" s="197">
        <v>1</v>
      </c>
      <c r="F483" s="198">
        <v>24865</v>
      </c>
      <c r="G483" s="198">
        <v>24865</v>
      </c>
      <c r="H483" s="197">
        <v>0</v>
      </c>
      <c r="I483" s="197">
        <v>0</v>
      </c>
      <c r="J483" s="199">
        <v>24865</v>
      </c>
    </row>
    <row r="484" spans="1:12" ht="15.75" customHeight="1" x14ac:dyDescent="0.2">
      <c r="A484" s="224"/>
      <c r="B484" s="219"/>
      <c r="C484" s="218" t="s">
        <v>185</v>
      </c>
      <c r="D484" s="195" t="s">
        <v>208</v>
      </c>
      <c r="E484" s="197">
        <v>2</v>
      </c>
      <c r="F484" s="198">
        <v>21094</v>
      </c>
      <c r="G484" s="198">
        <v>42188</v>
      </c>
      <c r="H484" s="198">
        <v>1584</v>
      </c>
      <c r="I484" s="198">
        <v>3168</v>
      </c>
      <c r="J484" s="199">
        <v>39020</v>
      </c>
    </row>
    <row r="485" spans="1:12" x14ac:dyDescent="0.2">
      <c r="A485" s="224"/>
      <c r="B485" s="219"/>
      <c r="C485" s="220"/>
      <c r="D485" s="195" t="s">
        <v>204</v>
      </c>
      <c r="E485" s="197">
        <v>1</v>
      </c>
      <c r="F485" s="198">
        <v>35033</v>
      </c>
      <c r="G485" s="198">
        <v>35033</v>
      </c>
      <c r="H485" s="198">
        <v>1584</v>
      </c>
      <c r="I485" s="198">
        <v>1584</v>
      </c>
      <c r="J485" s="199">
        <v>33449</v>
      </c>
    </row>
    <row r="486" spans="1:12" x14ac:dyDescent="0.2">
      <c r="A486" s="224"/>
      <c r="B486" s="219"/>
      <c r="C486" s="218" t="s">
        <v>191</v>
      </c>
      <c r="D486" s="195" t="s">
        <v>214</v>
      </c>
      <c r="E486" s="197">
        <v>13</v>
      </c>
      <c r="F486" s="198">
        <v>33634</v>
      </c>
      <c r="G486" s="198">
        <v>437242</v>
      </c>
      <c r="H486" s="197">
        <v>954</v>
      </c>
      <c r="I486" s="198">
        <v>12402</v>
      </c>
      <c r="J486" s="199">
        <v>424840</v>
      </c>
    </row>
    <row r="487" spans="1:12" x14ac:dyDescent="0.2">
      <c r="A487" s="224"/>
      <c r="B487" s="219"/>
      <c r="C487" s="219"/>
      <c r="D487" s="195" t="s">
        <v>208</v>
      </c>
      <c r="E487" s="197">
        <v>453</v>
      </c>
      <c r="F487" s="198">
        <v>20464</v>
      </c>
      <c r="G487" s="198">
        <v>9270192</v>
      </c>
      <c r="H487" s="197">
        <v>954</v>
      </c>
      <c r="I487" s="198">
        <v>432162</v>
      </c>
      <c r="J487" s="199">
        <v>8838030</v>
      </c>
    </row>
    <row r="488" spans="1:12" x14ac:dyDescent="0.2">
      <c r="A488" s="224"/>
      <c r="B488" s="219"/>
      <c r="C488" s="219"/>
      <c r="D488" s="195" t="s">
        <v>209</v>
      </c>
      <c r="E488" s="197">
        <v>24</v>
      </c>
      <c r="F488" s="198">
        <v>13148</v>
      </c>
      <c r="G488" s="198">
        <v>315552</v>
      </c>
      <c r="H488" s="197">
        <v>954</v>
      </c>
      <c r="I488" s="198">
        <v>22896</v>
      </c>
      <c r="J488" s="199">
        <v>292656</v>
      </c>
    </row>
    <row r="489" spans="1:12" x14ac:dyDescent="0.2">
      <c r="A489" s="224"/>
      <c r="B489" s="219"/>
      <c r="C489" s="219"/>
      <c r="D489" s="195" t="s">
        <v>202</v>
      </c>
      <c r="E489" s="197">
        <v>19</v>
      </c>
      <c r="F489" s="198">
        <v>9246</v>
      </c>
      <c r="G489" s="198">
        <v>175674</v>
      </c>
      <c r="H489" s="197">
        <v>954</v>
      </c>
      <c r="I489" s="198">
        <v>18126</v>
      </c>
      <c r="J489" s="199">
        <v>157548</v>
      </c>
    </row>
    <row r="490" spans="1:12" x14ac:dyDescent="0.2">
      <c r="A490" s="224"/>
      <c r="B490" s="219"/>
      <c r="C490" s="219"/>
      <c r="D490" s="195" t="s">
        <v>210</v>
      </c>
      <c r="E490" s="197">
        <v>2</v>
      </c>
      <c r="F490" s="198">
        <v>2418</v>
      </c>
      <c r="G490" s="198">
        <v>4836</v>
      </c>
      <c r="H490" s="197">
        <v>954</v>
      </c>
      <c r="I490" s="198">
        <v>1908</v>
      </c>
      <c r="J490" s="199">
        <v>2928</v>
      </c>
    </row>
    <row r="491" spans="1:12" x14ac:dyDescent="0.2">
      <c r="A491" s="224"/>
      <c r="B491" s="219"/>
      <c r="C491" s="219"/>
      <c r="D491" s="195" t="s">
        <v>204</v>
      </c>
      <c r="E491" s="197">
        <v>85</v>
      </c>
      <c r="F491" s="198">
        <v>34403</v>
      </c>
      <c r="G491" s="198">
        <v>2924255</v>
      </c>
      <c r="H491" s="197">
        <v>954</v>
      </c>
      <c r="I491" s="198">
        <v>81090</v>
      </c>
      <c r="J491" s="199">
        <v>2843165</v>
      </c>
    </row>
    <row r="492" spans="1:12" x14ac:dyDescent="0.2">
      <c r="A492" s="225"/>
      <c r="B492" s="220"/>
      <c r="C492" s="220"/>
      <c r="D492" s="195" t="s">
        <v>205</v>
      </c>
      <c r="E492" s="197">
        <v>11</v>
      </c>
      <c r="F492" s="198">
        <v>25819</v>
      </c>
      <c r="G492" s="198">
        <v>284009</v>
      </c>
      <c r="H492" s="197">
        <v>954</v>
      </c>
      <c r="I492" s="198">
        <v>10494</v>
      </c>
      <c r="J492" s="199">
        <v>273515</v>
      </c>
    </row>
    <row r="493" spans="1:12" ht="15.75" customHeight="1" x14ac:dyDescent="0.2">
      <c r="A493" s="223" t="s">
        <v>14</v>
      </c>
      <c r="B493" s="226" t="s">
        <v>110</v>
      </c>
      <c r="C493" s="227"/>
      <c r="D493" s="228"/>
      <c r="E493" s="198">
        <v>4295</v>
      </c>
      <c r="F493" s="198"/>
      <c r="G493" s="198">
        <v>43340735</v>
      </c>
      <c r="H493" s="198"/>
      <c r="I493" s="198">
        <v>7623626</v>
      </c>
      <c r="J493" s="199">
        <v>35717109</v>
      </c>
      <c r="K493" s="205"/>
      <c r="L493" s="205"/>
    </row>
    <row r="494" spans="1:12" x14ac:dyDescent="0.2">
      <c r="A494" s="224"/>
      <c r="B494" s="195" t="s">
        <v>176</v>
      </c>
      <c r="C494" s="195" t="s">
        <v>177</v>
      </c>
      <c r="D494" s="195" t="s">
        <v>178</v>
      </c>
      <c r="E494" s="221">
        <v>211</v>
      </c>
      <c r="F494" s="216">
        <v>6851</v>
      </c>
      <c r="G494" s="216">
        <v>1445561</v>
      </c>
      <c r="H494" s="221">
        <v>0</v>
      </c>
      <c r="I494" s="221">
        <v>0</v>
      </c>
      <c r="J494" s="210">
        <v>1445561</v>
      </c>
    </row>
    <row r="495" spans="1:12" x14ac:dyDescent="0.2">
      <c r="A495" s="224"/>
      <c r="B495" s="218" t="s">
        <v>179</v>
      </c>
      <c r="C495" s="218" t="s">
        <v>180</v>
      </c>
      <c r="D495" s="195" t="s">
        <v>183</v>
      </c>
      <c r="E495" s="222"/>
      <c r="F495" s="217"/>
      <c r="G495" s="217"/>
      <c r="H495" s="222"/>
      <c r="I495" s="222"/>
      <c r="J495" s="211"/>
    </row>
    <row r="496" spans="1:12" x14ac:dyDescent="0.2">
      <c r="A496" s="224"/>
      <c r="B496" s="219"/>
      <c r="C496" s="220"/>
      <c r="D496" s="195" t="s">
        <v>184</v>
      </c>
      <c r="E496" s="197">
        <v>6</v>
      </c>
      <c r="F496" s="198">
        <v>10344</v>
      </c>
      <c r="G496" s="198">
        <v>62064</v>
      </c>
      <c r="H496" s="197">
        <v>0</v>
      </c>
      <c r="I496" s="197">
        <v>0</v>
      </c>
      <c r="J496" s="199">
        <v>62064</v>
      </c>
    </row>
    <row r="497" spans="1:10" x14ac:dyDescent="0.2">
      <c r="A497" s="224"/>
      <c r="B497" s="219"/>
      <c r="C497" s="195" t="s">
        <v>185</v>
      </c>
      <c r="D497" s="195" t="s">
        <v>188</v>
      </c>
      <c r="E497" s="197">
        <v>53</v>
      </c>
      <c r="F497" s="198">
        <v>8435</v>
      </c>
      <c r="G497" s="198">
        <v>447055</v>
      </c>
      <c r="H497" s="198">
        <v>2770</v>
      </c>
      <c r="I497" s="198">
        <v>146810</v>
      </c>
      <c r="J497" s="199">
        <v>300245</v>
      </c>
    </row>
    <row r="498" spans="1:10" x14ac:dyDescent="0.2">
      <c r="A498" s="224"/>
      <c r="B498" s="219"/>
      <c r="C498" s="218" t="s">
        <v>191</v>
      </c>
      <c r="D498" s="195" t="s">
        <v>186</v>
      </c>
      <c r="E498" s="197">
        <v>37</v>
      </c>
      <c r="F498" s="198">
        <v>27954</v>
      </c>
      <c r="G498" s="198">
        <v>1034298</v>
      </c>
      <c r="H498" s="198">
        <v>2140</v>
      </c>
      <c r="I498" s="198">
        <v>79180</v>
      </c>
      <c r="J498" s="199">
        <v>955118</v>
      </c>
    </row>
    <row r="499" spans="1:10" x14ac:dyDescent="0.2">
      <c r="A499" s="224"/>
      <c r="B499" s="219"/>
      <c r="C499" s="219"/>
      <c r="D499" s="195" t="s">
        <v>188</v>
      </c>
      <c r="E499" s="198">
        <v>2940</v>
      </c>
      <c r="F499" s="198">
        <v>7805</v>
      </c>
      <c r="G499" s="198">
        <v>22946700</v>
      </c>
      <c r="H499" s="198">
        <v>2140</v>
      </c>
      <c r="I499" s="198">
        <v>6291600</v>
      </c>
      <c r="J499" s="199">
        <v>16655100</v>
      </c>
    </row>
    <row r="500" spans="1:10" x14ac:dyDescent="0.2">
      <c r="A500" s="224"/>
      <c r="B500" s="220"/>
      <c r="C500" s="220"/>
      <c r="D500" s="195" t="s">
        <v>189</v>
      </c>
      <c r="E500" s="197">
        <v>77</v>
      </c>
      <c r="F500" s="198">
        <v>11298</v>
      </c>
      <c r="G500" s="198">
        <v>869946</v>
      </c>
      <c r="H500" s="198">
        <v>2140</v>
      </c>
      <c r="I500" s="198">
        <v>164780</v>
      </c>
      <c r="J500" s="199">
        <v>705166</v>
      </c>
    </row>
    <row r="501" spans="1:10" x14ac:dyDescent="0.2">
      <c r="A501" s="224"/>
      <c r="B501" s="218" t="s">
        <v>197</v>
      </c>
      <c r="C501" s="218" t="s">
        <v>180</v>
      </c>
      <c r="D501" s="195" t="s">
        <v>198</v>
      </c>
      <c r="E501" s="197">
        <v>2</v>
      </c>
      <c r="F501" s="198">
        <v>33449</v>
      </c>
      <c r="G501" s="198">
        <v>66898</v>
      </c>
      <c r="H501" s="197">
        <v>0</v>
      </c>
      <c r="I501" s="197">
        <v>0</v>
      </c>
      <c r="J501" s="199">
        <v>66898</v>
      </c>
    </row>
    <row r="502" spans="1:10" x14ac:dyDescent="0.2">
      <c r="A502" s="224"/>
      <c r="B502" s="219"/>
      <c r="C502" s="220"/>
      <c r="D502" s="195" t="s">
        <v>200</v>
      </c>
      <c r="E502" s="197">
        <v>3</v>
      </c>
      <c r="F502" s="198">
        <v>6198</v>
      </c>
      <c r="G502" s="198">
        <v>18594</v>
      </c>
      <c r="H502" s="197">
        <v>0</v>
      </c>
      <c r="I502" s="197">
        <v>0</v>
      </c>
      <c r="J502" s="199">
        <v>18594</v>
      </c>
    </row>
    <row r="503" spans="1:10" ht="15.75" customHeight="1" x14ac:dyDescent="0.2">
      <c r="A503" s="224"/>
      <c r="B503" s="219"/>
      <c r="C503" s="218" t="s">
        <v>185</v>
      </c>
      <c r="D503" s="195" t="s">
        <v>204</v>
      </c>
      <c r="E503" s="197">
        <v>1</v>
      </c>
      <c r="F503" s="198">
        <v>35033</v>
      </c>
      <c r="G503" s="198">
        <v>35033</v>
      </c>
      <c r="H503" s="198">
        <v>1584</v>
      </c>
      <c r="I503" s="198">
        <v>1584</v>
      </c>
      <c r="J503" s="199">
        <v>33449</v>
      </c>
    </row>
    <row r="504" spans="1:10" x14ac:dyDescent="0.2">
      <c r="A504" s="224"/>
      <c r="B504" s="219"/>
      <c r="C504" s="220"/>
      <c r="D504" s="195" t="s">
        <v>207</v>
      </c>
      <c r="E504" s="197">
        <v>1</v>
      </c>
      <c r="F504" s="198">
        <v>7782</v>
      </c>
      <c r="G504" s="198">
        <v>7782</v>
      </c>
      <c r="H504" s="198">
        <v>1584</v>
      </c>
      <c r="I504" s="198">
        <v>1584</v>
      </c>
      <c r="J504" s="199">
        <v>6198</v>
      </c>
    </row>
    <row r="505" spans="1:10" x14ac:dyDescent="0.2">
      <c r="A505" s="224"/>
      <c r="B505" s="219"/>
      <c r="C505" s="195" t="s">
        <v>190</v>
      </c>
      <c r="D505" s="195" t="s">
        <v>206</v>
      </c>
      <c r="E505" s="197">
        <v>48</v>
      </c>
      <c r="F505" s="198">
        <v>5259</v>
      </c>
      <c r="G505" s="198">
        <v>252432</v>
      </c>
      <c r="H505" s="198">
        <v>1338</v>
      </c>
      <c r="I505" s="198">
        <v>64224</v>
      </c>
      <c r="J505" s="199">
        <v>188208</v>
      </c>
    </row>
    <row r="506" spans="1:10" x14ac:dyDescent="0.2">
      <c r="A506" s="224"/>
      <c r="B506" s="219"/>
      <c r="C506" s="218" t="s">
        <v>191</v>
      </c>
      <c r="D506" s="195" t="s">
        <v>201</v>
      </c>
      <c r="E506" s="197">
        <v>146</v>
      </c>
      <c r="F506" s="198">
        <v>6429</v>
      </c>
      <c r="G506" s="198">
        <v>938634</v>
      </c>
      <c r="H506" s="197">
        <v>954</v>
      </c>
      <c r="I506" s="198">
        <v>139284</v>
      </c>
      <c r="J506" s="199">
        <v>799350</v>
      </c>
    </row>
    <row r="507" spans="1:10" x14ac:dyDescent="0.2">
      <c r="A507" s="224"/>
      <c r="B507" s="219"/>
      <c r="C507" s="219"/>
      <c r="D507" s="195" t="s">
        <v>208</v>
      </c>
      <c r="E507" s="197">
        <v>542</v>
      </c>
      <c r="F507" s="198">
        <v>20464</v>
      </c>
      <c r="G507" s="198">
        <v>11091488</v>
      </c>
      <c r="H507" s="197">
        <v>954</v>
      </c>
      <c r="I507" s="198">
        <v>517068</v>
      </c>
      <c r="J507" s="199">
        <v>10574420</v>
      </c>
    </row>
    <row r="508" spans="1:10" x14ac:dyDescent="0.2">
      <c r="A508" s="224"/>
      <c r="B508" s="219"/>
      <c r="C508" s="219"/>
      <c r="D508" s="195" t="s">
        <v>209</v>
      </c>
      <c r="E508" s="197">
        <v>4</v>
      </c>
      <c r="F508" s="198">
        <v>13148</v>
      </c>
      <c r="G508" s="198">
        <v>52592</v>
      </c>
      <c r="H508" s="197">
        <v>954</v>
      </c>
      <c r="I508" s="198">
        <v>3816</v>
      </c>
      <c r="J508" s="199">
        <v>48776</v>
      </c>
    </row>
    <row r="509" spans="1:10" x14ac:dyDescent="0.2">
      <c r="A509" s="224"/>
      <c r="B509" s="219"/>
      <c r="C509" s="219"/>
      <c r="D509" s="195" t="s">
        <v>219</v>
      </c>
      <c r="E509" s="197">
        <v>13</v>
      </c>
      <c r="F509" s="198">
        <v>3881</v>
      </c>
      <c r="G509" s="198">
        <v>50453</v>
      </c>
      <c r="H509" s="197">
        <v>954</v>
      </c>
      <c r="I509" s="198">
        <v>12402</v>
      </c>
      <c r="J509" s="199">
        <v>38051</v>
      </c>
    </row>
    <row r="510" spans="1:10" x14ac:dyDescent="0.2">
      <c r="A510" s="224"/>
      <c r="B510" s="219"/>
      <c r="C510" s="219"/>
      <c r="D510" s="195" t="s">
        <v>204</v>
      </c>
      <c r="E510" s="197">
        <v>93</v>
      </c>
      <c r="F510" s="198">
        <v>34403</v>
      </c>
      <c r="G510" s="198">
        <v>3199479</v>
      </c>
      <c r="H510" s="197">
        <v>954</v>
      </c>
      <c r="I510" s="198">
        <v>88722</v>
      </c>
      <c r="J510" s="199">
        <v>3110757</v>
      </c>
    </row>
    <row r="511" spans="1:10" x14ac:dyDescent="0.2">
      <c r="A511" s="224"/>
      <c r="B511" s="219"/>
      <c r="C511" s="219"/>
      <c r="D511" s="195" t="s">
        <v>206</v>
      </c>
      <c r="E511" s="197">
        <v>10</v>
      </c>
      <c r="F511" s="198">
        <v>4931</v>
      </c>
      <c r="G511" s="198">
        <v>49310</v>
      </c>
      <c r="H511" s="197">
        <v>954</v>
      </c>
      <c r="I511" s="198">
        <v>9540</v>
      </c>
      <c r="J511" s="199">
        <v>39770</v>
      </c>
    </row>
    <row r="512" spans="1:10" x14ac:dyDescent="0.2">
      <c r="A512" s="225"/>
      <c r="B512" s="220"/>
      <c r="C512" s="220"/>
      <c r="D512" s="195" t="s">
        <v>207</v>
      </c>
      <c r="E512" s="197">
        <v>108</v>
      </c>
      <c r="F512" s="198">
        <v>7152</v>
      </c>
      <c r="G512" s="198">
        <v>772416</v>
      </c>
      <c r="H512" s="197">
        <v>954</v>
      </c>
      <c r="I512" s="198">
        <v>103032</v>
      </c>
      <c r="J512" s="199">
        <v>669384</v>
      </c>
    </row>
    <row r="513" spans="1:12" ht="15.75" customHeight="1" x14ac:dyDescent="0.2">
      <c r="A513" s="223" t="s">
        <v>50</v>
      </c>
      <c r="B513" s="226" t="s">
        <v>110</v>
      </c>
      <c r="C513" s="227"/>
      <c r="D513" s="228"/>
      <c r="E513" s="198">
        <v>25940</v>
      </c>
      <c r="F513" s="198"/>
      <c r="G513" s="198">
        <v>386295512</v>
      </c>
      <c r="H513" s="198"/>
      <c r="I513" s="198">
        <v>56956794</v>
      </c>
      <c r="J513" s="199">
        <v>329338718</v>
      </c>
      <c r="K513" s="205"/>
      <c r="L513" s="205"/>
    </row>
    <row r="514" spans="1:12" x14ac:dyDescent="0.2">
      <c r="A514" s="224"/>
      <c r="B514" s="195" t="s">
        <v>176</v>
      </c>
      <c r="C514" s="195" t="s">
        <v>177</v>
      </c>
      <c r="D514" s="195" t="s">
        <v>178</v>
      </c>
      <c r="E514" s="221">
        <v>1</v>
      </c>
      <c r="F514" s="216">
        <v>30130</v>
      </c>
      <c r="G514" s="216">
        <v>30130</v>
      </c>
      <c r="H514" s="221">
        <v>0</v>
      </c>
      <c r="I514" s="221">
        <v>0</v>
      </c>
      <c r="J514" s="210">
        <v>30130</v>
      </c>
    </row>
    <row r="515" spans="1:12" x14ac:dyDescent="0.2">
      <c r="A515" s="224"/>
      <c r="B515" s="218" t="s">
        <v>179</v>
      </c>
      <c r="C515" s="218" t="s">
        <v>180</v>
      </c>
      <c r="D515" s="195" t="s">
        <v>181</v>
      </c>
      <c r="E515" s="222"/>
      <c r="F515" s="217"/>
      <c r="G515" s="217"/>
      <c r="H515" s="222"/>
      <c r="I515" s="222"/>
      <c r="J515" s="211"/>
    </row>
    <row r="516" spans="1:12" x14ac:dyDescent="0.2">
      <c r="A516" s="224"/>
      <c r="B516" s="219"/>
      <c r="C516" s="219"/>
      <c r="D516" s="195" t="s">
        <v>182</v>
      </c>
      <c r="E516" s="197">
        <v>6</v>
      </c>
      <c r="F516" s="198">
        <v>14344</v>
      </c>
      <c r="G516" s="198">
        <v>86064</v>
      </c>
      <c r="H516" s="197">
        <v>0</v>
      </c>
      <c r="I516" s="197">
        <v>0</v>
      </c>
      <c r="J516" s="199">
        <v>86064</v>
      </c>
    </row>
    <row r="517" spans="1:12" x14ac:dyDescent="0.2">
      <c r="A517" s="224"/>
      <c r="B517" s="219"/>
      <c r="C517" s="219"/>
      <c r="D517" s="195" t="s">
        <v>183</v>
      </c>
      <c r="E517" s="197">
        <v>697</v>
      </c>
      <c r="F517" s="198">
        <v>6851</v>
      </c>
      <c r="G517" s="198">
        <v>4775147</v>
      </c>
      <c r="H517" s="197">
        <v>0</v>
      </c>
      <c r="I517" s="197">
        <v>0</v>
      </c>
      <c r="J517" s="199">
        <v>4775147</v>
      </c>
    </row>
    <row r="518" spans="1:12" x14ac:dyDescent="0.2">
      <c r="A518" s="224"/>
      <c r="B518" s="219"/>
      <c r="C518" s="220"/>
      <c r="D518" s="195" t="s">
        <v>184</v>
      </c>
      <c r="E518" s="197">
        <v>5</v>
      </c>
      <c r="F518" s="198">
        <v>10344</v>
      </c>
      <c r="G518" s="198">
        <v>51720</v>
      </c>
      <c r="H518" s="197">
        <v>0</v>
      </c>
      <c r="I518" s="197">
        <v>0</v>
      </c>
      <c r="J518" s="199">
        <v>51720</v>
      </c>
    </row>
    <row r="519" spans="1:12" x14ac:dyDescent="0.2">
      <c r="A519" s="224"/>
      <c r="B519" s="219"/>
      <c r="C519" s="218" t="s">
        <v>185</v>
      </c>
      <c r="D519" s="195" t="s">
        <v>186</v>
      </c>
      <c r="E519" s="197">
        <v>4</v>
      </c>
      <c r="F519" s="198">
        <v>28584</v>
      </c>
      <c r="G519" s="198">
        <v>114336</v>
      </c>
      <c r="H519" s="198">
        <v>2770</v>
      </c>
      <c r="I519" s="198">
        <v>11080</v>
      </c>
      <c r="J519" s="199">
        <v>103256</v>
      </c>
    </row>
    <row r="520" spans="1:12" x14ac:dyDescent="0.2">
      <c r="A520" s="224"/>
      <c r="B520" s="219"/>
      <c r="C520" s="219"/>
      <c r="D520" s="195" t="s">
        <v>187</v>
      </c>
      <c r="E520" s="197">
        <v>12</v>
      </c>
      <c r="F520" s="198">
        <v>15928</v>
      </c>
      <c r="G520" s="198">
        <v>191136</v>
      </c>
      <c r="H520" s="198">
        <v>2770</v>
      </c>
      <c r="I520" s="198">
        <v>33240</v>
      </c>
      <c r="J520" s="199">
        <v>157896</v>
      </c>
    </row>
    <row r="521" spans="1:12" x14ac:dyDescent="0.2">
      <c r="A521" s="224"/>
      <c r="B521" s="219"/>
      <c r="C521" s="219"/>
      <c r="D521" s="195" t="s">
        <v>193</v>
      </c>
      <c r="E521" s="197">
        <v>4</v>
      </c>
      <c r="F521" s="198">
        <v>21046</v>
      </c>
      <c r="G521" s="198">
        <v>84184</v>
      </c>
      <c r="H521" s="198">
        <v>2770</v>
      </c>
      <c r="I521" s="198">
        <v>11080</v>
      </c>
      <c r="J521" s="199">
        <v>73104</v>
      </c>
    </row>
    <row r="522" spans="1:12" x14ac:dyDescent="0.2">
      <c r="A522" s="224"/>
      <c r="B522" s="219"/>
      <c r="C522" s="219"/>
      <c r="D522" s="195" t="s">
        <v>188</v>
      </c>
      <c r="E522" s="197">
        <v>105</v>
      </c>
      <c r="F522" s="198">
        <v>8435</v>
      </c>
      <c r="G522" s="198">
        <v>885675</v>
      </c>
      <c r="H522" s="198">
        <v>2770</v>
      </c>
      <c r="I522" s="198">
        <v>290850</v>
      </c>
      <c r="J522" s="199">
        <v>594825</v>
      </c>
    </row>
    <row r="523" spans="1:12" x14ac:dyDescent="0.2">
      <c r="A523" s="224"/>
      <c r="B523" s="219"/>
      <c r="C523" s="220"/>
      <c r="D523" s="195" t="s">
        <v>189</v>
      </c>
      <c r="E523" s="197">
        <v>11</v>
      </c>
      <c r="F523" s="198">
        <v>11928</v>
      </c>
      <c r="G523" s="198">
        <v>131208</v>
      </c>
      <c r="H523" s="198">
        <v>2770</v>
      </c>
      <c r="I523" s="198">
        <v>30470</v>
      </c>
      <c r="J523" s="199">
        <v>100738</v>
      </c>
    </row>
    <row r="524" spans="1:12" x14ac:dyDescent="0.2">
      <c r="A524" s="224"/>
      <c r="B524" s="219"/>
      <c r="C524" s="218" t="s">
        <v>191</v>
      </c>
      <c r="D524" s="195" t="s">
        <v>192</v>
      </c>
      <c r="E524" s="197">
        <v>2</v>
      </c>
      <c r="F524" s="198">
        <v>31084</v>
      </c>
      <c r="G524" s="198">
        <v>62168</v>
      </c>
      <c r="H524" s="198">
        <v>2140</v>
      </c>
      <c r="I524" s="198">
        <v>4280</v>
      </c>
      <c r="J524" s="199">
        <v>57888</v>
      </c>
    </row>
    <row r="525" spans="1:12" x14ac:dyDescent="0.2">
      <c r="A525" s="224"/>
      <c r="B525" s="219"/>
      <c r="C525" s="219"/>
      <c r="D525" s="195" t="s">
        <v>186</v>
      </c>
      <c r="E525" s="197">
        <v>937</v>
      </c>
      <c r="F525" s="198">
        <v>27954</v>
      </c>
      <c r="G525" s="198">
        <v>26192898</v>
      </c>
      <c r="H525" s="198">
        <v>2140</v>
      </c>
      <c r="I525" s="198">
        <v>2005180</v>
      </c>
      <c r="J525" s="199">
        <v>24187718</v>
      </c>
    </row>
    <row r="526" spans="1:12" x14ac:dyDescent="0.2">
      <c r="A526" s="224"/>
      <c r="B526" s="219"/>
      <c r="C526" s="219"/>
      <c r="D526" s="195" t="s">
        <v>187</v>
      </c>
      <c r="E526" s="198">
        <v>4083</v>
      </c>
      <c r="F526" s="198">
        <v>15298</v>
      </c>
      <c r="G526" s="198">
        <v>62461734</v>
      </c>
      <c r="H526" s="198">
        <v>2140</v>
      </c>
      <c r="I526" s="198">
        <v>8737620</v>
      </c>
      <c r="J526" s="199">
        <v>53724114</v>
      </c>
    </row>
    <row r="527" spans="1:12" x14ac:dyDescent="0.2">
      <c r="A527" s="224"/>
      <c r="B527" s="219"/>
      <c r="C527" s="219"/>
      <c r="D527" s="195" t="s">
        <v>193</v>
      </c>
      <c r="E527" s="197">
        <v>365</v>
      </c>
      <c r="F527" s="198">
        <v>20416</v>
      </c>
      <c r="G527" s="198">
        <v>7451840</v>
      </c>
      <c r="H527" s="198">
        <v>2140</v>
      </c>
      <c r="I527" s="198">
        <v>781100</v>
      </c>
      <c r="J527" s="199">
        <v>6670740</v>
      </c>
    </row>
    <row r="528" spans="1:12" x14ac:dyDescent="0.2">
      <c r="A528" s="224"/>
      <c r="B528" s="219"/>
      <c r="C528" s="219"/>
      <c r="D528" s="195" t="s">
        <v>188</v>
      </c>
      <c r="E528" s="198">
        <v>8044</v>
      </c>
      <c r="F528" s="198">
        <v>7805</v>
      </c>
      <c r="G528" s="198">
        <v>62783420</v>
      </c>
      <c r="H528" s="198">
        <v>2140</v>
      </c>
      <c r="I528" s="198">
        <v>17214160</v>
      </c>
      <c r="J528" s="199">
        <v>45569260</v>
      </c>
    </row>
    <row r="529" spans="1:10" x14ac:dyDescent="0.2">
      <c r="A529" s="224"/>
      <c r="B529" s="220"/>
      <c r="C529" s="220"/>
      <c r="D529" s="195" t="s">
        <v>189</v>
      </c>
      <c r="E529" s="198">
        <v>2330</v>
      </c>
      <c r="F529" s="198">
        <v>11298</v>
      </c>
      <c r="G529" s="198">
        <v>26324340</v>
      </c>
      <c r="H529" s="198">
        <v>2140</v>
      </c>
      <c r="I529" s="198">
        <v>4986200</v>
      </c>
      <c r="J529" s="199">
        <v>21338140</v>
      </c>
    </row>
    <row r="530" spans="1:10" x14ac:dyDescent="0.2">
      <c r="A530" s="224"/>
      <c r="B530" s="218" t="s">
        <v>211</v>
      </c>
      <c r="C530" s="195" t="s">
        <v>185</v>
      </c>
      <c r="D530" s="195" t="s">
        <v>215</v>
      </c>
      <c r="E530" s="197">
        <v>25</v>
      </c>
      <c r="F530" s="198">
        <v>12313</v>
      </c>
      <c r="G530" s="198">
        <v>307825</v>
      </c>
      <c r="H530" s="198">
        <v>5613</v>
      </c>
      <c r="I530" s="198">
        <v>140325</v>
      </c>
      <c r="J530" s="199">
        <v>167500</v>
      </c>
    </row>
    <row r="531" spans="1:10" x14ac:dyDescent="0.2">
      <c r="A531" s="224"/>
      <c r="B531" s="219"/>
      <c r="C531" s="218" t="s">
        <v>191</v>
      </c>
      <c r="D531" s="195" t="s">
        <v>215</v>
      </c>
      <c r="E531" s="198">
        <v>2805</v>
      </c>
      <c r="F531" s="198">
        <v>12313</v>
      </c>
      <c r="G531" s="198">
        <v>34537965</v>
      </c>
      <c r="H531" s="198">
        <v>5613</v>
      </c>
      <c r="I531" s="198">
        <v>15744465</v>
      </c>
      <c r="J531" s="199">
        <v>18793500</v>
      </c>
    </row>
    <row r="532" spans="1:10" x14ac:dyDescent="0.2">
      <c r="A532" s="224"/>
      <c r="B532" s="220"/>
      <c r="C532" s="220"/>
      <c r="D532" s="195" t="s">
        <v>202</v>
      </c>
      <c r="E532" s="197">
        <v>3</v>
      </c>
      <c r="F532" s="198">
        <v>9246</v>
      </c>
      <c r="G532" s="198">
        <v>27738</v>
      </c>
      <c r="H532" s="198">
        <v>2546</v>
      </c>
      <c r="I532" s="198">
        <v>7638</v>
      </c>
      <c r="J532" s="199">
        <v>20100</v>
      </c>
    </row>
    <row r="533" spans="1:10" x14ac:dyDescent="0.2">
      <c r="A533" s="224"/>
      <c r="B533" s="218" t="s">
        <v>194</v>
      </c>
      <c r="C533" s="218"/>
      <c r="D533" s="195" t="s">
        <v>195</v>
      </c>
      <c r="E533" s="197">
        <v>19</v>
      </c>
      <c r="F533" s="198">
        <v>21290</v>
      </c>
      <c r="G533" s="198">
        <v>404510</v>
      </c>
      <c r="H533" s="198">
        <v>3465</v>
      </c>
      <c r="I533" s="198">
        <v>65835</v>
      </c>
      <c r="J533" s="199">
        <v>338675</v>
      </c>
    </row>
    <row r="534" spans="1:10" x14ac:dyDescent="0.2">
      <c r="A534" s="224"/>
      <c r="B534" s="220"/>
      <c r="C534" s="220"/>
      <c r="D534" s="195" t="s">
        <v>196</v>
      </c>
      <c r="E534" s="197">
        <v>295</v>
      </c>
      <c r="F534" s="198">
        <v>18337</v>
      </c>
      <c r="G534" s="198">
        <v>5409415</v>
      </c>
      <c r="H534" s="198">
        <v>3465</v>
      </c>
      <c r="I534" s="198">
        <v>1022175</v>
      </c>
      <c r="J534" s="199">
        <v>4387240</v>
      </c>
    </row>
    <row r="535" spans="1:10" x14ac:dyDescent="0.2">
      <c r="A535" s="224"/>
      <c r="B535" s="218" t="s">
        <v>197</v>
      </c>
      <c r="C535" s="218" t="s">
        <v>180</v>
      </c>
      <c r="D535" s="195" t="s">
        <v>213</v>
      </c>
      <c r="E535" s="197">
        <v>1</v>
      </c>
      <c r="F535" s="198">
        <v>19510</v>
      </c>
      <c r="G535" s="198">
        <v>19510</v>
      </c>
      <c r="H535" s="197">
        <v>0</v>
      </c>
      <c r="I535" s="197">
        <v>0</v>
      </c>
      <c r="J535" s="199">
        <v>19510</v>
      </c>
    </row>
    <row r="536" spans="1:10" x14ac:dyDescent="0.2">
      <c r="A536" s="224"/>
      <c r="B536" s="219"/>
      <c r="C536" s="219"/>
      <c r="D536" s="195" t="s">
        <v>225</v>
      </c>
      <c r="E536" s="197">
        <v>1</v>
      </c>
      <c r="F536" s="198">
        <v>5366</v>
      </c>
      <c r="G536" s="198">
        <v>5366</v>
      </c>
      <c r="H536" s="197">
        <v>0</v>
      </c>
      <c r="I536" s="197">
        <v>0</v>
      </c>
      <c r="J536" s="199">
        <v>5366</v>
      </c>
    </row>
    <row r="537" spans="1:10" x14ac:dyDescent="0.2">
      <c r="A537" s="224"/>
      <c r="B537" s="219"/>
      <c r="C537" s="219"/>
      <c r="D537" s="195" t="s">
        <v>198</v>
      </c>
      <c r="E537" s="197">
        <v>42</v>
      </c>
      <c r="F537" s="198">
        <v>33449</v>
      </c>
      <c r="G537" s="198">
        <v>1404858</v>
      </c>
      <c r="H537" s="197">
        <v>0</v>
      </c>
      <c r="I537" s="197">
        <v>0</v>
      </c>
      <c r="J537" s="199">
        <v>1404858</v>
      </c>
    </row>
    <row r="538" spans="1:10" x14ac:dyDescent="0.2">
      <c r="A538" s="224"/>
      <c r="B538" s="219"/>
      <c r="C538" s="220"/>
      <c r="D538" s="195" t="s">
        <v>200</v>
      </c>
      <c r="E538" s="197">
        <v>4</v>
      </c>
      <c r="F538" s="198">
        <v>6198</v>
      </c>
      <c r="G538" s="198">
        <v>24792</v>
      </c>
      <c r="H538" s="197">
        <v>0</v>
      </c>
      <c r="I538" s="197">
        <v>0</v>
      </c>
      <c r="J538" s="199">
        <v>24792</v>
      </c>
    </row>
    <row r="539" spans="1:10" x14ac:dyDescent="0.2">
      <c r="A539" s="224"/>
      <c r="B539" s="219"/>
      <c r="C539" s="218" t="s">
        <v>185</v>
      </c>
      <c r="D539" s="195" t="s">
        <v>208</v>
      </c>
      <c r="E539" s="197">
        <v>3</v>
      </c>
      <c r="F539" s="198">
        <v>21094</v>
      </c>
      <c r="G539" s="198">
        <v>63282</v>
      </c>
      <c r="H539" s="198">
        <v>1584</v>
      </c>
      <c r="I539" s="198">
        <v>4752</v>
      </c>
      <c r="J539" s="199">
        <v>58530</v>
      </c>
    </row>
    <row r="540" spans="1:10" x14ac:dyDescent="0.2">
      <c r="A540" s="224"/>
      <c r="B540" s="219"/>
      <c r="C540" s="219"/>
      <c r="D540" s="195" t="s">
        <v>202</v>
      </c>
      <c r="E540" s="197">
        <v>2</v>
      </c>
      <c r="F540" s="198">
        <v>9876</v>
      </c>
      <c r="G540" s="198">
        <v>19752</v>
      </c>
      <c r="H540" s="198">
        <v>1584</v>
      </c>
      <c r="I540" s="198">
        <v>3168</v>
      </c>
      <c r="J540" s="199">
        <v>16584</v>
      </c>
    </row>
    <row r="541" spans="1:10" x14ac:dyDescent="0.2">
      <c r="A541" s="224"/>
      <c r="B541" s="219"/>
      <c r="C541" s="219"/>
      <c r="D541" s="195" t="s">
        <v>203</v>
      </c>
      <c r="E541" s="197">
        <v>1</v>
      </c>
      <c r="F541" s="198">
        <v>6950</v>
      </c>
      <c r="G541" s="198">
        <v>6950</v>
      </c>
      <c r="H541" s="198">
        <v>1584</v>
      </c>
      <c r="I541" s="198">
        <v>1584</v>
      </c>
      <c r="J541" s="199">
        <v>5366</v>
      </c>
    </row>
    <row r="542" spans="1:10" x14ac:dyDescent="0.2">
      <c r="A542" s="224"/>
      <c r="B542" s="219"/>
      <c r="C542" s="219"/>
      <c r="D542" s="195" t="s">
        <v>210</v>
      </c>
      <c r="E542" s="197">
        <v>3</v>
      </c>
      <c r="F542" s="198">
        <v>3048</v>
      </c>
      <c r="G542" s="198">
        <v>9144</v>
      </c>
      <c r="H542" s="198">
        <v>1584</v>
      </c>
      <c r="I542" s="198">
        <v>4752</v>
      </c>
      <c r="J542" s="199">
        <v>4392</v>
      </c>
    </row>
    <row r="543" spans="1:10" x14ac:dyDescent="0.2">
      <c r="A543" s="224"/>
      <c r="B543" s="219"/>
      <c r="C543" s="219"/>
      <c r="D543" s="195" t="s">
        <v>204</v>
      </c>
      <c r="E543" s="197">
        <v>5</v>
      </c>
      <c r="F543" s="198">
        <v>35033</v>
      </c>
      <c r="G543" s="198">
        <v>175165</v>
      </c>
      <c r="H543" s="198">
        <v>1584</v>
      </c>
      <c r="I543" s="198">
        <v>7920</v>
      </c>
      <c r="J543" s="199">
        <v>167245</v>
      </c>
    </row>
    <row r="544" spans="1:10" x14ac:dyDescent="0.2">
      <c r="A544" s="224"/>
      <c r="B544" s="219"/>
      <c r="C544" s="219"/>
      <c r="D544" s="195" t="s">
        <v>205</v>
      </c>
      <c r="E544" s="197">
        <v>1</v>
      </c>
      <c r="F544" s="198">
        <v>26449</v>
      </c>
      <c r="G544" s="198">
        <v>26449</v>
      </c>
      <c r="H544" s="198">
        <v>1584</v>
      </c>
      <c r="I544" s="198">
        <v>1584</v>
      </c>
      <c r="J544" s="199">
        <v>24865</v>
      </c>
    </row>
    <row r="545" spans="1:12" x14ac:dyDescent="0.2">
      <c r="A545" s="224"/>
      <c r="B545" s="219"/>
      <c r="C545" s="220"/>
      <c r="D545" s="195" t="s">
        <v>206</v>
      </c>
      <c r="E545" s="197">
        <v>8</v>
      </c>
      <c r="F545" s="198">
        <v>5561</v>
      </c>
      <c r="G545" s="198">
        <v>44488</v>
      </c>
      <c r="H545" s="198">
        <v>1584</v>
      </c>
      <c r="I545" s="198">
        <v>12672</v>
      </c>
      <c r="J545" s="199">
        <v>31816</v>
      </c>
    </row>
    <row r="546" spans="1:12" x14ac:dyDescent="0.2">
      <c r="A546" s="224"/>
      <c r="B546" s="219"/>
      <c r="C546" s="218" t="s">
        <v>191</v>
      </c>
      <c r="D546" s="195" t="s">
        <v>214</v>
      </c>
      <c r="E546" s="197">
        <v>49</v>
      </c>
      <c r="F546" s="198">
        <v>33634</v>
      </c>
      <c r="G546" s="198">
        <v>1648066</v>
      </c>
      <c r="H546" s="197">
        <v>954</v>
      </c>
      <c r="I546" s="198">
        <v>46746</v>
      </c>
      <c r="J546" s="199">
        <v>1601320</v>
      </c>
    </row>
    <row r="547" spans="1:12" x14ac:dyDescent="0.2">
      <c r="A547" s="224"/>
      <c r="B547" s="219"/>
      <c r="C547" s="219"/>
      <c r="D547" s="195" t="s">
        <v>208</v>
      </c>
      <c r="E547" s="198">
        <v>1644</v>
      </c>
      <c r="F547" s="198">
        <v>20464</v>
      </c>
      <c r="G547" s="198">
        <v>33642816</v>
      </c>
      <c r="H547" s="197">
        <v>954</v>
      </c>
      <c r="I547" s="198">
        <v>1568376</v>
      </c>
      <c r="J547" s="199">
        <v>32074440</v>
      </c>
    </row>
    <row r="548" spans="1:12" x14ac:dyDescent="0.2">
      <c r="A548" s="224"/>
      <c r="B548" s="219"/>
      <c r="C548" s="219"/>
      <c r="D548" s="195" t="s">
        <v>209</v>
      </c>
      <c r="E548" s="197">
        <v>165</v>
      </c>
      <c r="F548" s="198">
        <v>13148</v>
      </c>
      <c r="G548" s="198">
        <v>2169420</v>
      </c>
      <c r="H548" s="197">
        <v>954</v>
      </c>
      <c r="I548" s="198">
        <v>157410</v>
      </c>
      <c r="J548" s="199">
        <v>2012010</v>
      </c>
    </row>
    <row r="549" spans="1:12" x14ac:dyDescent="0.2">
      <c r="A549" s="224"/>
      <c r="B549" s="219"/>
      <c r="C549" s="219"/>
      <c r="D549" s="195" t="s">
        <v>202</v>
      </c>
      <c r="E549" s="197">
        <v>99</v>
      </c>
      <c r="F549" s="198">
        <v>9246</v>
      </c>
      <c r="G549" s="198">
        <v>915354</v>
      </c>
      <c r="H549" s="197">
        <v>954</v>
      </c>
      <c r="I549" s="198">
        <v>94446</v>
      </c>
      <c r="J549" s="199">
        <v>820908</v>
      </c>
    </row>
    <row r="550" spans="1:12" x14ac:dyDescent="0.2">
      <c r="A550" s="224"/>
      <c r="B550" s="219"/>
      <c r="C550" s="219"/>
      <c r="D550" s="195" t="s">
        <v>203</v>
      </c>
      <c r="E550" s="197">
        <v>25</v>
      </c>
      <c r="F550" s="198">
        <v>6320</v>
      </c>
      <c r="G550" s="198">
        <v>158000</v>
      </c>
      <c r="H550" s="197">
        <v>954</v>
      </c>
      <c r="I550" s="198">
        <v>23850</v>
      </c>
      <c r="J550" s="199">
        <v>134150</v>
      </c>
    </row>
    <row r="551" spans="1:12" x14ac:dyDescent="0.2">
      <c r="A551" s="224"/>
      <c r="B551" s="219"/>
      <c r="C551" s="219"/>
      <c r="D551" s="195" t="s">
        <v>219</v>
      </c>
      <c r="E551" s="197">
        <v>14</v>
      </c>
      <c r="F551" s="198">
        <v>3881</v>
      </c>
      <c r="G551" s="198">
        <v>54334</v>
      </c>
      <c r="H551" s="197">
        <v>954</v>
      </c>
      <c r="I551" s="198">
        <v>13356</v>
      </c>
      <c r="J551" s="199">
        <v>40978</v>
      </c>
    </row>
    <row r="552" spans="1:12" x14ac:dyDescent="0.2">
      <c r="A552" s="224"/>
      <c r="B552" s="219"/>
      <c r="C552" s="219"/>
      <c r="D552" s="195" t="s">
        <v>210</v>
      </c>
      <c r="E552" s="197">
        <v>343</v>
      </c>
      <c r="F552" s="198">
        <v>2418</v>
      </c>
      <c r="G552" s="198">
        <v>829374</v>
      </c>
      <c r="H552" s="197">
        <v>954</v>
      </c>
      <c r="I552" s="198">
        <v>327222</v>
      </c>
      <c r="J552" s="199">
        <v>502152</v>
      </c>
    </row>
    <row r="553" spans="1:12" x14ac:dyDescent="0.2">
      <c r="A553" s="224"/>
      <c r="B553" s="219"/>
      <c r="C553" s="219"/>
      <c r="D553" s="195" t="s">
        <v>204</v>
      </c>
      <c r="E553" s="198">
        <v>3133</v>
      </c>
      <c r="F553" s="198">
        <v>34403</v>
      </c>
      <c r="G553" s="198">
        <v>107784599</v>
      </c>
      <c r="H553" s="197">
        <v>954</v>
      </c>
      <c r="I553" s="198">
        <v>2988882</v>
      </c>
      <c r="J553" s="199">
        <v>104795717</v>
      </c>
    </row>
    <row r="554" spans="1:12" x14ac:dyDescent="0.2">
      <c r="A554" s="224"/>
      <c r="B554" s="219"/>
      <c r="C554" s="219"/>
      <c r="D554" s="195" t="s">
        <v>205</v>
      </c>
      <c r="E554" s="197">
        <v>83</v>
      </c>
      <c r="F554" s="198">
        <v>25819</v>
      </c>
      <c r="G554" s="198">
        <v>2142977</v>
      </c>
      <c r="H554" s="197">
        <v>954</v>
      </c>
      <c r="I554" s="198">
        <v>79182</v>
      </c>
      <c r="J554" s="199">
        <v>2063795</v>
      </c>
    </row>
    <row r="555" spans="1:12" x14ac:dyDescent="0.2">
      <c r="A555" s="224"/>
      <c r="B555" s="219"/>
      <c r="C555" s="219"/>
      <c r="D555" s="195" t="s">
        <v>206</v>
      </c>
      <c r="E555" s="197">
        <v>529</v>
      </c>
      <c r="F555" s="198">
        <v>4931</v>
      </c>
      <c r="G555" s="198">
        <v>2608499</v>
      </c>
      <c r="H555" s="197">
        <v>954</v>
      </c>
      <c r="I555" s="198">
        <v>504666</v>
      </c>
      <c r="J555" s="199">
        <v>2103833</v>
      </c>
    </row>
    <row r="556" spans="1:12" x14ac:dyDescent="0.2">
      <c r="A556" s="225"/>
      <c r="B556" s="220"/>
      <c r="C556" s="220"/>
      <c r="D556" s="195" t="s">
        <v>207</v>
      </c>
      <c r="E556" s="197">
        <v>32</v>
      </c>
      <c r="F556" s="198">
        <v>7152</v>
      </c>
      <c r="G556" s="198">
        <v>228864</v>
      </c>
      <c r="H556" s="197">
        <v>954</v>
      </c>
      <c r="I556" s="198">
        <v>30528</v>
      </c>
      <c r="J556" s="199">
        <v>198336</v>
      </c>
    </row>
    <row r="557" spans="1:12" ht="15.75" customHeight="1" x14ac:dyDescent="0.2">
      <c r="A557" s="223" t="s">
        <v>68</v>
      </c>
      <c r="B557" s="226" t="s">
        <v>110</v>
      </c>
      <c r="C557" s="227"/>
      <c r="D557" s="228"/>
      <c r="E557" s="198">
        <v>48312</v>
      </c>
      <c r="F557" s="198"/>
      <c r="G557" s="198">
        <v>696542670</v>
      </c>
      <c r="H557" s="198"/>
      <c r="I557" s="198">
        <v>83024517</v>
      </c>
      <c r="J557" s="199">
        <v>613518153</v>
      </c>
      <c r="K557" s="205"/>
      <c r="L557" s="205"/>
    </row>
    <row r="558" spans="1:12" x14ac:dyDescent="0.2">
      <c r="A558" s="224"/>
      <c r="B558" s="195" t="s">
        <v>176</v>
      </c>
      <c r="C558" s="195" t="s">
        <v>177</v>
      </c>
      <c r="D558" s="195" t="s">
        <v>178</v>
      </c>
      <c r="E558" s="221">
        <v>2</v>
      </c>
      <c r="F558" s="216">
        <v>30130</v>
      </c>
      <c r="G558" s="216">
        <v>60260</v>
      </c>
      <c r="H558" s="221">
        <v>0</v>
      </c>
      <c r="I558" s="221">
        <v>0</v>
      </c>
      <c r="J558" s="210">
        <v>60260</v>
      </c>
    </row>
    <row r="559" spans="1:12" x14ac:dyDescent="0.2">
      <c r="A559" s="224"/>
      <c r="B559" s="218" t="s">
        <v>179</v>
      </c>
      <c r="C559" s="218" t="s">
        <v>180</v>
      </c>
      <c r="D559" s="195" t="s">
        <v>181</v>
      </c>
      <c r="E559" s="222"/>
      <c r="F559" s="217"/>
      <c r="G559" s="217"/>
      <c r="H559" s="222"/>
      <c r="I559" s="222"/>
      <c r="J559" s="211"/>
    </row>
    <row r="560" spans="1:12" x14ac:dyDescent="0.2">
      <c r="A560" s="224"/>
      <c r="B560" s="219"/>
      <c r="C560" s="219"/>
      <c r="D560" s="195" t="s">
        <v>220</v>
      </c>
      <c r="E560" s="197">
        <v>30</v>
      </c>
      <c r="F560" s="198">
        <v>27000</v>
      </c>
      <c r="G560" s="198">
        <v>810000</v>
      </c>
      <c r="H560" s="197">
        <v>0</v>
      </c>
      <c r="I560" s="197">
        <v>0</v>
      </c>
      <c r="J560" s="199">
        <v>810000</v>
      </c>
    </row>
    <row r="561" spans="1:10" x14ac:dyDescent="0.2">
      <c r="A561" s="224"/>
      <c r="B561" s="219"/>
      <c r="C561" s="219"/>
      <c r="D561" s="195" t="s">
        <v>182</v>
      </c>
      <c r="E561" s="197">
        <v>120</v>
      </c>
      <c r="F561" s="198">
        <v>14344</v>
      </c>
      <c r="G561" s="198">
        <v>1721280</v>
      </c>
      <c r="H561" s="197">
        <v>0</v>
      </c>
      <c r="I561" s="197">
        <v>0</v>
      </c>
      <c r="J561" s="199">
        <v>1721280</v>
      </c>
    </row>
    <row r="562" spans="1:10" x14ac:dyDescent="0.2">
      <c r="A562" s="224"/>
      <c r="B562" s="219"/>
      <c r="C562" s="219"/>
      <c r="D562" s="195" t="s">
        <v>221</v>
      </c>
      <c r="E562" s="197">
        <v>1</v>
      </c>
      <c r="F562" s="198">
        <v>19462</v>
      </c>
      <c r="G562" s="198">
        <v>19462</v>
      </c>
      <c r="H562" s="197">
        <v>0</v>
      </c>
      <c r="I562" s="197">
        <v>0</v>
      </c>
      <c r="J562" s="199">
        <v>19462</v>
      </c>
    </row>
    <row r="563" spans="1:10" x14ac:dyDescent="0.2">
      <c r="A563" s="224"/>
      <c r="B563" s="219"/>
      <c r="C563" s="219"/>
      <c r="D563" s="195" t="s">
        <v>183</v>
      </c>
      <c r="E563" s="197">
        <v>241</v>
      </c>
      <c r="F563" s="198">
        <v>6851</v>
      </c>
      <c r="G563" s="198">
        <v>1651091</v>
      </c>
      <c r="H563" s="197">
        <v>0</v>
      </c>
      <c r="I563" s="197">
        <v>0</v>
      </c>
      <c r="J563" s="199">
        <v>1651091</v>
      </c>
    </row>
    <row r="564" spans="1:10" x14ac:dyDescent="0.2">
      <c r="A564" s="224"/>
      <c r="B564" s="219"/>
      <c r="C564" s="220"/>
      <c r="D564" s="195" t="s">
        <v>184</v>
      </c>
      <c r="E564" s="197">
        <v>20</v>
      </c>
      <c r="F564" s="198">
        <v>10344</v>
      </c>
      <c r="G564" s="198">
        <v>206880</v>
      </c>
      <c r="H564" s="197">
        <v>0</v>
      </c>
      <c r="I564" s="197">
        <v>0</v>
      </c>
      <c r="J564" s="199">
        <v>206880</v>
      </c>
    </row>
    <row r="565" spans="1:10" x14ac:dyDescent="0.2">
      <c r="A565" s="224"/>
      <c r="B565" s="219"/>
      <c r="C565" s="218" t="s">
        <v>185</v>
      </c>
      <c r="D565" s="195" t="s">
        <v>186</v>
      </c>
      <c r="E565" s="197">
        <v>2</v>
      </c>
      <c r="F565" s="198">
        <v>28584</v>
      </c>
      <c r="G565" s="198">
        <v>57168</v>
      </c>
      <c r="H565" s="198">
        <v>2770</v>
      </c>
      <c r="I565" s="198">
        <v>5540</v>
      </c>
      <c r="J565" s="199">
        <v>51628</v>
      </c>
    </row>
    <row r="566" spans="1:10" x14ac:dyDescent="0.2">
      <c r="A566" s="224"/>
      <c r="B566" s="219"/>
      <c r="C566" s="219"/>
      <c r="D566" s="195" t="s">
        <v>187</v>
      </c>
      <c r="E566" s="197">
        <v>28</v>
      </c>
      <c r="F566" s="198">
        <v>15928</v>
      </c>
      <c r="G566" s="198">
        <v>445984</v>
      </c>
      <c r="H566" s="198">
        <v>2770</v>
      </c>
      <c r="I566" s="198">
        <v>77560</v>
      </c>
      <c r="J566" s="199">
        <v>368424</v>
      </c>
    </row>
    <row r="567" spans="1:10" x14ac:dyDescent="0.2">
      <c r="A567" s="224"/>
      <c r="B567" s="219"/>
      <c r="C567" s="219"/>
      <c r="D567" s="195" t="s">
        <v>188</v>
      </c>
      <c r="E567" s="197">
        <v>222</v>
      </c>
      <c r="F567" s="198">
        <v>8435</v>
      </c>
      <c r="G567" s="198">
        <v>1872570</v>
      </c>
      <c r="H567" s="198">
        <v>2770</v>
      </c>
      <c r="I567" s="198">
        <v>614940</v>
      </c>
      <c r="J567" s="199">
        <v>1257630</v>
      </c>
    </row>
    <row r="568" spans="1:10" x14ac:dyDescent="0.2">
      <c r="A568" s="224"/>
      <c r="B568" s="219"/>
      <c r="C568" s="220"/>
      <c r="D568" s="195" t="s">
        <v>189</v>
      </c>
      <c r="E568" s="197">
        <v>9</v>
      </c>
      <c r="F568" s="198">
        <v>11928</v>
      </c>
      <c r="G568" s="198">
        <v>107352</v>
      </c>
      <c r="H568" s="198">
        <v>2770</v>
      </c>
      <c r="I568" s="198">
        <v>24930</v>
      </c>
      <c r="J568" s="199">
        <v>82422</v>
      </c>
    </row>
    <row r="569" spans="1:10" x14ac:dyDescent="0.2">
      <c r="A569" s="224"/>
      <c r="B569" s="219"/>
      <c r="C569" s="218" t="s">
        <v>190</v>
      </c>
      <c r="D569" s="195" t="s">
        <v>186</v>
      </c>
      <c r="E569" s="197">
        <v>30</v>
      </c>
      <c r="F569" s="198">
        <v>28325</v>
      </c>
      <c r="G569" s="198">
        <v>849756</v>
      </c>
      <c r="H569" s="198">
        <v>2524</v>
      </c>
      <c r="I569" s="198">
        <v>75720</v>
      </c>
      <c r="J569" s="199">
        <v>774036</v>
      </c>
    </row>
    <row r="570" spans="1:10" x14ac:dyDescent="0.2">
      <c r="A570" s="224"/>
      <c r="B570" s="219"/>
      <c r="C570" s="219"/>
      <c r="D570" s="195" t="s">
        <v>187</v>
      </c>
      <c r="E570" s="197">
        <v>90</v>
      </c>
      <c r="F570" s="198">
        <v>15682</v>
      </c>
      <c r="G570" s="198">
        <v>1411380</v>
      </c>
      <c r="H570" s="198">
        <v>2524</v>
      </c>
      <c r="I570" s="198">
        <v>227160</v>
      </c>
      <c r="J570" s="199">
        <v>1184220</v>
      </c>
    </row>
    <row r="571" spans="1:10" x14ac:dyDescent="0.2">
      <c r="A571" s="224"/>
      <c r="B571" s="219"/>
      <c r="C571" s="219"/>
      <c r="D571" s="195" t="s">
        <v>188</v>
      </c>
      <c r="E571" s="197">
        <v>244</v>
      </c>
      <c r="F571" s="198">
        <v>8175</v>
      </c>
      <c r="G571" s="198">
        <v>1994660</v>
      </c>
      <c r="H571" s="198">
        <v>2524</v>
      </c>
      <c r="I571" s="198">
        <v>615856</v>
      </c>
      <c r="J571" s="199">
        <v>1378804</v>
      </c>
    </row>
    <row r="572" spans="1:10" x14ac:dyDescent="0.2">
      <c r="A572" s="224"/>
      <c r="B572" s="219"/>
      <c r="C572" s="220"/>
      <c r="D572" s="195" t="s">
        <v>189</v>
      </c>
      <c r="E572" s="197">
        <v>68</v>
      </c>
      <c r="F572" s="198">
        <v>11665</v>
      </c>
      <c r="G572" s="198">
        <v>793224</v>
      </c>
      <c r="H572" s="198">
        <v>2524</v>
      </c>
      <c r="I572" s="198">
        <v>171632</v>
      </c>
      <c r="J572" s="199">
        <v>621592</v>
      </c>
    </row>
    <row r="573" spans="1:10" x14ac:dyDescent="0.2">
      <c r="A573" s="224"/>
      <c r="B573" s="219"/>
      <c r="C573" s="218" t="s">
        <v>191</v>
      </c>
      <c r="D573" s="195" t="s">
        <v>192</v>
      </c>
      <c r="E573" s="197">
        <v>12</v>
      </c>
      <c r="F573" s="198">
        <v>31084</v>
      </c>
      <c r="G573" s="198">
        <v>373008</v>
      </c>
      <c r="H573" s="198">
        <v>2140</v>
      </c>
      <c r="I573" s="198">
        <v>25680</v>
      </c>
      <c r="J573" s="199">
        <v>347328</v>
      </c>
    </row>
    <row r="574" spans="1:10" x14ac:dyDescent="0.2">
      <c r="A574" s="224"/>
      <c r="B574" s="219"/>
      <c r="C574" s="219"/>
      <c r="D574" s="195" t="s">
        <v>186</v>
      </c>
      <c r="E574" s="198">
        <v>2385</v>
      </c>
      <c r="F574" s="198">
        <v>27954</v>
      </c>
      <c r="G574" s="198">
        <v>66670290</v>
      </c>
      <c r="H574" s="198">
        <v>2140</v>
      </c>
      <c r="I574" s="198">
        <v>5103900</v>
      </c>
      <c r="J574" s="199">
        <v>61566390</v>
      </c>
    </row>
    <row r="575" spans="1:10" x14ac:dyDescent="0.2">
      <c r="A575" s="224"/>
      <c r="B575" s="219"/>
      <c r="C575" s="219"/>
      <c r="D575" s="195" t="s">
        <v>187</v>
      </c>
      <c r="E575" s="198">
        <v>5602</v>
      </c>
      <c r="F575" s="198">
        <v>15298</v>
      </c>
      <c r="G575" s="198">
        <v>85699396</v>
      </c>
      <c r="H575" s="198">
        <v>2140</v>
      </c>
      <c r="I575" s="198">
        <v>11988280</v>
      </c>
      <c r="J575" s="199">
        <v>73711116</v>
      </c>
    </row>
    <row r="576" spans="1:10" x14ac:dyDescent="0.2">
      <c r="A576" s="224"/>
      <c r="B576" s="219"/>
      <c r="C576" s="219"/>
      <c r="D576" s="195" t="s">
        <v>193</v>
      </c>
      <c r="E576" s="197">
        <v>30</v>
      </c>
      <c r="F576" s="198">
        <v>20416</v>
      </c>
      <c r="G576" s="198">
        <v>612480</v>
      </c>
      <c r="H576" s="198">
        <v>2140</v>
      </c>
      <c r="I576" s="198">
        <v>64200</v>
      </c>
      <c r="J576" s="199">
        <v>548280</v>
      </c>
    </row>
    <row r="577" spans="1:10" x14ac:dyDescent="0.2">
      <c r="A577" s="224"/>
      <c r="B577" s="219"/>
      <c r="C577" s="219"/>
      <c r="D577" s="195" t="s">
        <v>188</v>
      </c>
      <c r="E577" s="198">
        <v>11890</v>
      </c>
      <c r="F577" s="198">
        <v>7805</v>
      </c>
      <c r="G577" s="198">
        <v>92801450</v>
      </c>
      <c r="H577" s="198">
        <v>2140</v>
      </c>
      <c r="I577" s="198">
        <v>25444600</v>
      </c>
      <c r="J577" s="199">
        <v>67356850</v>
      </c>
    </row>
    <row r="578" spans="1:10" x14ac:dyDescent="0.2">
      <c r="A578" s="224"/>
      <c r="B578" s="220"/>
      <c r="C578" s="220"/>
      <c r="D578" s="195" t="s">
        <v>189</v>
      </c>
      <c r="E578" s="198">
        <v>5092</v>
      </c>
      <c r="F578" s="198">
        <v>11298</v>
      </c>
      <c r="G578" s="198">
        <v>57529416</v>
      </c>
      <c r="H578" s="198">
        <v>2140</v>
      </c>
      <c r="I578" s="198">
        <v>10896880</v>
      </c>
      <c r="J578" s="199">
        <v>46632536</v>
      </c>
    </row>
    <row r="579" spans="1:10" x14ac:dyDescent="0.2">
      <c r="A579" s="224"/>
      <c r="B579" s="218" t="s">
        <v>194</v>
      </c>
      <c r="C579" s="218"/>
      <c r="D579" s="195" t="s">
        <v>195</v>
      </c>
      <c r="E579" s="197">
        <v>924</v>
      </c>
      <c r="F579" s="198">
        <v>21290</v>
      </c>
      <c r="G579" s="198">
        <v>19671960</v>
      </c>
      <c r="H579" s="198">
        <v>3465</v>
      </c>
      <c r="I579" s="198">
        <v>3201660</v>
      </c>
      <c r="J579" s="199">
        <v>16470300</v>
      </c>
    </row>
    <row r="580" spans="1:10" x14ac:dyDescent="0.2">
      <c r="A580" s="224"/>
      <c r="B580" s="220"/>
      <c r="C580" s="220"/>
      <c r="D580" s="195" t="s">
        <v>196</v>
      </c>
      <c r="E580" s="198">
        <v>1721</v>
      </c>
      <c r="F580" s="198">
        <v>18337</v>
      </c>
      <c r="G580" s="198">
        <v>31557977</v>
      </c>
      <c r="H580" s="198">
        <v>3465</v>
      </c>
      <c r="I580" s="198">
        <v>5963265</v>
      </c>
      <c r="J580" s="199">
        <v>25594712</v>
      </c>
    </row>
    <row r="581" spans="1:10" x14ac:dyDescent="0.2">
      <c r="A581" s="224"/>
      <c r="B581" s="218" t="s">
        <v>197</v>
      </c>
      <c r="C581" s="218" t="s">
        <v>180</v>
      </c>
      <c r="D581" s="195" t="s">
        <v>236</v>
      </c>
      <c r="E581" s="197">
        <v>1</v>
      </c>
      <c r="F581" s="198">
        <v>5475</v>
      </c>
      <c r="G581" s="198">
        <v>5475</v>
      </c>
      <c r="H581" s="197">
        <v>0</v>
      </c>
      <c r="I581" s="197">
        <v>0</v>
      </c>
      <c r="J581" s="199">
        <v>5475</v>
      </c>
    </row>
    <row r="582" spans="1:10" x14ac:dyDescent="0.2">
      <c r="A582" s="224"/>
      <c r="B582" s="219"/>
      <c r="C582" s="219"/>
      <c r="D582" s="195" t="s">
        <v>224</v>
      </c>
      <c r="E582" s="197">
        <v>1</v>
      </c>
      <c r="F582" s="198">
        <v>32680</v>
      </c>
      <c r="G582" s="198">
        <v>32680</v>
      </c>
      <c r="H582" s="197">
        <v>0</v>
      </c>
      <c r="I582" s="197">
        <v>0</v>
      </c>
      <c r="J582" s="199">
        <v>32680</v>
      </c>
    </row>
    <row r="583" spans="1:10" x14ac:dyDescent="0.2">
      <c r="A583" s="224"/>
      <c r="B583" s="219"/>
      <c r="C583" s="219"/>
      <c r="D583" s="195" t="s">
        <v>213</v>
      </c>
      <c r="E583" s="197">
        <v>154</v>
      </c>
      <c r="F583" s="198">
        <v>19510</v>
      </c>
      <c r="G583" s="198">
        <v>3004540</v>
      </c>
      <c r="H583" s="197">
        <v>0</v>
      </c>
      <c r="I583" s="197">
        <v>0</v>
      </c>
      <c r="J583" s="199">
        <v>3004540</v>
      </c>
    </row>
    <row r="584" spans="1:10" x14ac:dyDescent="0.2">
      <c r="A584" s="224"/>
      <c r="B584" s="219"/>
      <c r="C584" s="219"/>
      <c r="D584" s="195" t="s">
        <v>222</v>
      </c>
      <c r="E584" s="197">
        <v>8</v>
      </c>
      <c r="F584" s="198">
        <v>12194</v>
      </c>
      <c r="G584" s="198">
        <v>97552</v>
      </c>
      <c r="H584" s="197">
        <v>0</v>
      </c>
      <c r="I584" s="197">
        <v>0</v>
      </c>
      <c r="J584" s="199">
        <v>97552</v>
      </c>
    </row>
    <row r="585" spans="1:10" x14ac:dyDescent="0.2">
      <c r="A585" s="224"/>
      <c r="B585" s="219"/>
      <c r="C585" s="219"/>
      <c r="D585" s="195" t="s">
        <v>212</v>
      </c>
      <c r="E585" s="197">
        <v>2</v>
      </c>
      <c r="F585" s="198">
        <v>8292</v>
      </c>
      <c r="G585" s="198">
        <v>16584</v>
      </c>
      <c r="H585" s="197">
        <v>0</v>
      </c>
      <c r="I585" s="197">
        <v>0</v>
      </c>
      <c r="J585" s="199">
        <v>16584</v>
      </c>
    </row>
    <row r="586" spans="1:10" x14ac:dyDescent="0.2">
      <c r="A586" s="224"/>
      <c r="B586" s="219"/>
      <c r="C586" s="219"/>
      <c r="D586" s="195" t="s">
        <v>225</v>
      </c>
      <c r="E586" s="197">
        <v>3</v>
      </c>
      <c r="F586" s="198">
        <v>5366</v>
      </c>
      <c r="G586" s="198">
        <v>16098</v>
      </c>
      <c r="H586" s="197">
        <v>0</v>
      </c>
      <c r="I586" s="197">
        <v>0</v>
      </c>
      <c r="J586" s="199">
        <v>16098</v>
      </c>
    </row>
    <row r="587" spans="1:10" x14ac:dyDescent="0.2">
      <c r="A587" s="224"/>
      <c r="B587" s="219"/>
      <c r="C587" s="219"/>
      <c r="D587" s="195" t="s">
        <v>223</v>
      </c>
      <c r="E587" s="197">
        <v>13</v>
      </c>
      <c r="F587" s="198">
        <v>2927</v>
      </c>
      <c r="G587" s="198">
        <v>38051</v>
      </c>
      <c r="H587" s="197">
        <v>0</v>
      </c>
      <c r="I587" s="197">
        <v>0</v>
      </c>
      <c r="J587" s="199">
        <v>38051</v>
      </c>
    </row>
    <row r="588" spans="1:10" x14ac:dyDescent="0.2">
      <c r="A588" s="224"/>
      <c r="B588" s="219"/>
      <c r="C588" s="219"/>
      <c r="D588" s="195" t="s">
        <v>229</v>
      </c>
      <c r="E588" s="197">
        <v>3</v>
      </c>
      <c r="F588" s="198">
        <v>1464</v>
      </c>
      <c r="G588" s="198">
        <v>4392</v>
      </c>
      <c r="H588" s="197">
        <v>0</v>
      </c>
      <c r="I588" s="197">
        <v>0</v>
      </c>
      <c r="J588" s="199">
        <v>4392</v>
      </c>
    </row>
    <row r="589" spans="1:10" x14ac:dyDescent="0.2">
      <c r="A589" s="224"/>
      <c r="B589" s="219"/>
      <c r="C589" s="219"/>
      <c r="D589" s="195" t="s">
        <v>198</v>
      </c>
      <c r="E589" s="197">
        <v>53</v>
      </c>
      <c r="F589" s="198">
        <v>33449</v>
      </c>
      <c r="G589" s="198">
        <v>1772797</v>
      </c>
      <c r="H589" s="197">
        <v>0</v>
      </c>
      <c r="I589" s="197">
        <v>0</v>
      </c>
      <c r="J589" s="199">
        <v>1772797</v>
      </c>
    </row>
    <row r="590" spans="1:10" x14ac:dyDescent="0.2">
      <c r="A590" s="224"/>
      <c r="B590" s="219"/>
      <c r="C590" s="219"/>
      <c r="D590" s="195" t="s">
        <v>199</v>
      </c>
      <c r="E590" s="197">
        <v>12</v>
      </c>
      <c r="F590" s="198">
        <v>24865</v>
      </c>
      <c r="G590" s="198">
        <v>298380</v>
      </c>
      <c r="H590" s="197">
        <v>0</v>
      </c>
      <c r="I590" s="197">
        <v>0</v>
      </c>
      <c r="J590" s="199">
        <v>298380</v>
      </c>
    </row>
    <row r="591" spans="1:10" x14ac:dyDescent="0.2">
      <c r="A591" s="224"/>
      <c r="B591" s="219"/>
      <c r="C591" s="219"/>
      <c r="D591" s="195" t="s">
        <v>218</v>
      </c>
      <c r="E591" s="197">
        <v>9</v>
      </c>
      <c r="F591" s="198">
        <v>3977</v>
      </c>
      <c r="G591" s="198">
        <v>35793</v>
      </c>
      <c r="H591" s="197">
        <v>0</v>
      </c>
      <c r="I591" s="197">
        <v>0</v>
      </c>
      <c r="J591" s="199">
        <v>35793</v>
      </c>
    </row>
    <row r="592" spans="1:10" x14ac:dyDescent="0.2">
      <c r="A592" s="224"/>
      <c r="B592" s="219"/>
      <c r="C592" s="220"/>
      <c r="D592" s="195" t="s">
        <v>200</v>
      </c>
      <c r="E592" s="197">
        <v>33</v>
      </c>
      <c r="F592" s="198">
        <v>6198</v>
      </c>
      <c r="G592" s="198">
        <v>204534</v>
      </c>
      <c r="H592" s="197">
        <v>0</v>
      </c>
      <c r="I592" s="197">
        <v>0</v>
      </c>
      <c r="J592" s="199">
        <v>204534</v>
      </c>
    </row>
    <row r="593" spans="1:10" x14ac:dyDescent="0.2">
      <c r="A593" s="224"/>
      <c r="B593" s="219"/>
      <c r="C593" s="218" t="s">
        <v>185</v>
      </c>
      <c r="D593" s="195" t="s">
        <v>201</v>
      </c>
      <c r="E593" s="197">
        <v>28</v>
      </c>
      <c r="F593" s="198">
        <v>7059</v>
      </c>
      <c r="G593" s="198">
        <v>197652</v>
      </c>
      <c r="H593" s="198">
        <v>1584</v>
      </c>
      <c r="I593" s="198">
        <v>44352</v>
      </c>
      <c r="J593" s="199">
        <v>153300</v>
      </c>
    </row>
    <row r="594" spans="1:10" x14ac:dyDescent="0.2">
      <c r="A594" s="224"/>
      <c r="B594" s="219"/>
      <c r="C594" s="219"/>
      <c r="D594" s="195" t="s">
        <v>208</v>
      </c>
      <c r="E594" s="197">
        <v>26</v>
      </c>
      <c r="F594" s="198">
        <v>21094</v>
      </c>
      <c r="G594" s="198">
        <v>548444</v>
      </c>
      <c r="H594" s="198">
        <v>1584</v>
      </c>
      <c r="I594" s="198">
        <v>41184</v>
      </c>
      <c r="J594" s="199">
        <v>507260</v>
      </c>
    </row>
    <row r="595" spans="1:10" x14ac:dyDescent="0.2">
      <c r="A595" s="224"/>
      <c r="B595" s="219"/>
      <c r="C595" s="219"/>
      <c r="D595" s="195" t="s">
        <v>209</v>
      </c>
      <c r="E595" s="197">
        <v>3</v>
      </c>
      <c r="F595" s="198">
        <v>13778</v>
      </c>
      <c r="G595" s="198">
        <v>41334</v>
      </c>
      <c r="H595" s="198">
        <v>1584</v>
      </c>
      <c r="I595" s="198">
        <v>4752</v>
      </c>
      <c r="J595" s="199">
        <v>36582</v>
      </c>
    </row>
    <row r="596" spans="1:10" x14ac:dyDescent="0.2">
      <c r="A596" s="224"/>
      <c r="B596" s="219"/>
      <c r="C596" s="219"/>
      <c r="D596" s="195" t="s">
        <v>202</v>
      </c>
      <c r="E596" s="197">
        <v>3</v>
      </c>
      <c r="F596" s="198">
        <v>9876</v>
      </c>
      <c r="G596" s="198">
        <v>29628</v>
      </c>
      <c r="H596" s="198">
        <v>1584</v>
      </c>
      <c r="I596" s="198">
        <v>4752</v>
      </c>
      <c r="J596" s="199">
        <v>24876</v>
      </c>
    </row>
    <row r="597" spans="1:10" x14ac:dyDescent="0.2">
      <c r="A597" s="224"/>
      <c r="B597" s="219"/>
      <c r="C597" s="219"/>
      <c r="D597" s="195" t="s">
        <v>219</v>
      </c>
      <c r="E597" s="197">
        <v>1</v>
      </c>
      <c r="F597" s="198">
        <v>4511</v>
      </c>
      <c r="G597" s="198">
        <v>4511</v>
      </c>
      <c r="H597" s="198">
        <v>1584</v>
      </c>
      <c r="I597" s="198">
        <v>1584</v>
      </c>
      <c r="J597" s="199">
        <v>2927</v>
      </c>
    </row>
    <row r="598" spans="1:10" x14ac:dyDescent="0.2">
      <c r="A598" s="224"/>
      <c r="B598" s="219"/>
      <c r="C598" s="219"/>
      <c r="D598" s="195" t="s">
        <v>210</v>
      </c>
      <c r="E598" s="197">
        <v>1</v>
      </c>
      <c r="F598" s="198">
        <v>3048</v>
      </c>
      <c r="G598" s="198">
        <v>3048</v>
      </c>
      <c r="H598" s="198">
        <v>1584</v>
      </c>
      <c r="I598" s="198">
        <v>1584</v>
      </c>
      <c r="J598" s="199">
        <v>1464</v>
      </c>
    </row>
    <row r="599" spans="1:10" x14ac:dyDescent="0.2">
      <c r="A599" s="224"/>
      <c r="B599" s="219"/>
      <c r="C599" s="219"/>
      <c r="D599" s="195" t="s">
        <v>204</v>
      </c>
      <c r="E599" s="197">
        <v>34</v>
      </c>
      <c r="F599" s="198">
        <v>35033</v>
      </c>
      <c r="G599" s="198">
        <v>1191122</v>
      </c>
      <c r="H599" s="198">
        <v>1584</v>
      </c>
      <c r="I599" s="198">
        <v>53856</v>
      </c>
      <c r="J599" s="199">
        <v>1137266</v>
      </c>
    </row>
    <row r="600" spans="1:10" x14ac:dyDescent="0.2">
      <c r="A600" s="224"/>
      <c r="B600" s="219"/>
      <c r="C600" s="219"/>
      <c r="D600" s="195" t="s">
        <v>205</v>
      </c>
      <c r="E600" s="197">
        <v>3</v>
      </c>
      <c r="F600" s="198">
        <v>26449</v>
      </c>
      <c r="G600" s="198">
        <v>79347</v>
      </c>
      <c r="H600" s="198">
        <v>1584</v>
      </c>
      <c r="I600" s="198">
        <v>4752</v>
      </c>
      <c r="J600" s="199">
        <v>74595</v>
      </c>
    </row>
    <row r="601" spans="1:10" x14ac:dyDescent="0.2">
      <c r="A601" s="224"/>
      <c r="B601" s="219"/>
      <c r="C601" s="219"/>
      <c r="D601" s="195" t="s">
        <v>206</v>
      </c>
      <c r="E601" s="197">
        <v>67</v>
      </c>
      <c r="F601" s="198">
        <v>5561</v>
      </c>
      <c r="G601" s="198">
        <v>372587</v>
      </c>
      <c r="H601" s="198">
        <v>1584</v>
      </c>
      <c r="I601" s="198">
        <v>106128</v>
      </c>
      <c r="J601" s="199">
        <v>266459</v>
      </c>
    </row>
    <row r="602" spans="1:10" x14ac:dyDescent="0.2">
      <c r="A602" s="224"/>
      <c r="B602" s="219"/>
      <c r="C602" s="220"/>
      <c r="D602" s="195" t="s">
        <v>207</v>
      </c>
      <c r="E602" s="197">
        <v>2</v>
      </c>
      <c r="F602" s="198">
        <v>7782</v>
      </c>
      <c r="G602" s="198">
        <v>15564</v>
      </c>
      <c r="H602" s="198">
        <v>1584</v>
      </c>
      <c r="I602" s="198">
        <v>3168</v>
      </c>
      <c r="J602" s="199">
        <v>12396</v>
      </c>
    </row>
    <row r="603" spans="1:10" x14ac:dyDescent="0.2">
      <c r="A603" s="224"/>
      <c r="B603" s="219"/>
      <c r="C603" s="218" t="s">
        <v>190</v>
      </c>
      <c r="D603" s="195" t="s">
        <v>201</v>
      </c>
      <c r="E603" s="197">
        <v>12</v>
      </c>
      <c r="F603" s="198">
        <v>6813</v>
      </c>
      <c r="G603" s="198">
        <v>81756</v>
      </c>
      <c r="H603" s="198">
        <v>1338</v>
      </c>
      <c r="I603" s="198">
        <v>16056</v>
      </c>
      <c r="J603" s="199">
        <v>65700</v>
      </c>
    </row>
    <row r="604" spans="1:10" x14ac:dyDescent="0.2">
      <c r="A604" s="224"/>
      <c r="B604" s="219"/>
      <c r="C604" s="219"/>
      <c r="D604" s="195" t="s">
        <v>208</v>
      </c>
      <c r="E604" s="197">
        <v>57</v>
      </c>
      <c r="F604" s="198">
        <v>20720</v>
      </c>
      <c r="G604" s="198">
        <v>1181040</v>
      </c>
      <c r="H604" s="198">
        <v>1338</v>
      </c>
      <c r="I604" s="198">
        <v>76266</v>
      </c>
      <c r="J604" s="199">
        <v>1104774</v>
      </c>
    </row>
    <row r="605" spans="1:10" x14ac:dyDescent="0.2">
      <c r="A605" s="224"/>
      <c r="B605" s="219"/>
      <c r="C605" s="219"/>
      <c r="D605" s="195" t="s">
        <v>210</v>
      </c>
      <c r="E605" s="197">
        <v>6</v>
      </c>
      <c r="F605" s="198">
        <v>2802</v>
      </c>
      <c r="G605" s="198">
        <v>16812</v>
      </c>
      <c r="H605" s="198">
        <v>1338</v>
      </c>
      <c r="I605" s="198">
        <v>8028</v>
      </c>
      <c r="J605" s="199">
        <v>8784</v>
      </c>
    </row>
    <row r="606" spans="1:10" x14ac:dyDescent="0.2">
      <c r="A606" s="224"/>
      <c r="B606" s="219"/>
      <c r="C606" s="219"/>
      <c r="D606" s="195" t="s">
        <v>204</v>
      </c>
      <c r="E606" s="197">
        <v>1</v>
      </c>
      <c r="F606" s="198">
        <v>34787</v>
      </c>
      <c r="G606" s="198">
        <v>34787</v>
      </c>
      <c r="H606" s="198">
        <v>1338</v>
      </c>
      <c r="I606" s="198">
        <v>1338</v>
      </c>
      <c r="J606" s="199">
        <v>33449</v>
      </c>
    </row>
    <row r="607" spans="1:10" x14ac:dyDescent="0.2">
      <c r="A607" s="224"/>
      <c r="B607" s="219"/>
      <c r="C607" s="219"/>
      <c r="D607" s="195" t="s">
        <v>206</v>
      </c>
      <c r="E607" s="197">
        <v>2</v>
      </c>
      <c r="F607" s="198">
        <v>5315</v>
      </c>
      <c r="G607" s="198">
        <v>10630</v>
      </c>
      <c r="H607" s="198">
        <v>1338</v>
      </c>
      <c r="I607" s="198">
        <v>2676</v>
      </c>
      <c r="J607" s="199">
        <v>7954</v>
      </c>
    </row>
    <row r="608" spans="1:10" x14ac:dyDescent="0.2">
      <c r="A608" s="224"/>
      <c r="B608" s="219"/>
      <c r="C608" s="220"/>
      <c r="D608" s="195" t="s">
        <v>207</v>
      </c>
      <c r="E608" s="197">
        <v>41</v>
      </c>
      <c r="F608" s="198">
        <v>7536</v>
      </c>
      <c r="G608" s="198">
        <v>308976</v>
      </c>
      <c r="H608" s="198">
        <v>1338</v>
      </c>
      <c r="I608" s="198">
        <v>54858</v>
      </c>
      <c r="J608" s="199">
        <v>254118</v>
      </c>
    </row>
    <row r="609" spans="1:12" x14ac:dyDescent="0.2">
      <c r="A609" s="224"/>
      <c r="B609" s="219"/>
      <c r="C609" s="218" t="s">
        <v>191</v>
      </c>
      <c r="D609" s="195" t="s">
        <v>201</v>
      </c>
      <c r="E609" s="198">
        <v>2019</v>
      </c>
      <c r="F609" s="198">
        <v>6429</v>
      </c>
      <c r="G609" s="198">
        <v>12980151</v>
      </c>
      <c r="H609" s="197">
        <v>954</v>
      </c>
      <c r="I609" s="198">
        <v>1926126</v>
      </c>
      <c r="J609" s="199">
        <v>11054025</v>
      </c>
    </row>
    <row r="610" spans="1:12" x14ac:dyDescent="0.2">
      <c r="A610" s="224"/>
      <c r="B610" s="219"/>
      <c r="C610" s="219"/>
      <c r="D610" s="195" t="s">
        <v>228</v>
      </c>
      <c r="E610" s="197">
        <v>2</v>
      </c>
      <c r="F610" s="198">
        <v>105333</v>
      </c>
      <c r="G610" s="198">
        <v>210666</v>
      </c>
      <c r="H610" s="197">
        <v>954</v>
      </c>
      <c r="I610" s="198">
        <v>1908</v>
      </c>
      <c r="J610" s="199">
        <v>208758</v>
      </c>
    </row>
    <row r="611" spans="1:12" x14ac:dyDescent="0.2">
      <c r="A611" s="224"/>
      <c r="B611" s="219"/>
      <c r="C611" s="219"/>
      <c r="D611" s="195" t="s">
        <v>214</v>
      </c>
      <c r="E611" s="197">
        <v>439</v>
      </c>
      <c r="F611" s="198">
        <v>33634</v>
      </c>
      <c r="G611" s="198">
        <v>14765326</v>
      </c>
      <c r="H611" s="197">
        <v>954</v>
      </c>
      <c r="I611" s="198">
        <v>418806</v>
      </c>
      <c r="J611" s="199">
        <v>14346520</v>
      </c>
    </row>
    <row r="612" spans="1:12" x14ac:dyDescent="0.2">
      <c r="A612" s="224"/>
      <c r="B612" s="219"/>
      <c r="C612" s="219"/>
      <c r="D612" s="195" t="s">
        <v>208</v>
      </c>
      <c r="E612" s="198">
        <v>6975</v>
      </c>
      <c r="F612" s="198">
        <v>20464</v>
      </c>
      <c r="G612" s="198">
        <v>142736400</v>
      </c>
      <c r="H612" s="197">
        <v>954</v>
      </c>
      <c r="I612" s="198">
        <v>6654150</v>
      </c>
      <c r="J612" s="199">
        <v>136082250</v>
      </c>
    </row>
    <row r="613" spans="1:12" x14ac:dyDescent="0.2">
      <c r="A613" s="224"/>
      <c r="B613" s="219"/>
      <c r="C613" s="219"/>
      <c r="D613" s="195" t="s">
        <v>209</v>
      </c>
      <c r="E613" s="197">
        <v>818</v>
      </c>
      <c r="F613" s="198">
        <v>13148</v>
      </c>
      <c r="G613" s="198">
        <v>10755064</v>
      </c>
      <c r="H613" s="197">
        <v>954</v>
      </c>
      <c r="I613" s="198">
        <v>780372</v>
      </c>
      <c r="J613" s="199">
        <v>9974692</v>
      </c>
    </row>
    <row r="614" spans="1:12" x14ac:dyDescent="0.2">
      <c r="A614" s="224"/>
      <c r="B614" s="219"/>
      <c r="C614" s="219"/>
      <c r="D614" s="195" t="s">
        <v>202</v>
      </c>
      <c r="E614" s="197">
        <v>759</v>
      </c>
      <c r="F614" s="198">
        <v>9246</v>
      </c>
      <c r="G614" s="198">
        <v>7017714</v>
      </c>
      <c r="H614" s="197">
        <v>954</v>
      </c>
      <c r="I614" s="198">
        <v>724086</v>
      </c>
      <c r="J614" s="199">
        <v>6293628</v>
      </c>
    </row>
    <row r="615" spans="1:12" x14ac:dyDescent="0.2">
      <c r="A615" s="224"/>
      <c r="B615" s="219"/>
      <c r="C615" s="219"/>
      <c r="D615" s="195" t="s">
        <v>203</v>
      </c>
      <c r="E615" s="197">
        <v>192</v>
      </c>
      <c r="F615" s="198">
        <v>6320</v>
      </c>
      <c r="G615" s="198">
        <v>1213440</v>
      </c>
      <c r="H615" s="197">
        <v>954</v>
      </c>
      <c r="I615" s="198">
        <v>183168</v>
      </c>
      <c r="J615" s="199">
        <v>1030272</v>
      </c>
    </row>
    <row r="616" spans="1:12" x14ac:dyDescent="0.2">
      <c r="A616" s="224"/>
      <c r="B616" s="219"/>
      <c r="C616" s="219"/>
      <c r="D616" s="195" t="s">
        <v>219</v>
      </c>
      <c r="E616" s="198">
        <v>2133</v>
      </c>
      <c r="F616" s="198">
        <v>3881</v>
      </c>
      <c r="G616" s="198">
        <v>8278173</v>
      </c>
      <c r="H616" s="197">
        <v>954</v>
      </c>
      <c r="I616" s="198">
        <v>2034882</v>
      </c>
      <c r="J616" s="199">
        <v>6243291</v>
      </c>
    </row>
    <row r="617" spans="1:12" x14ac:dyDescent="0.2">
      <c r="A617" s="224"/>
      <c r="B617" s="219"/>
      <c r="C617" s="219"/>
      <c r="D617" s="195" t="s">
        <v>210</v>
      </c>
      <c r="E617" s="197">
        <v>770</v>
      </c>
      <c r="F617" s="198">
        <v>2418</v>
      </c>
      <c r="G617" s="198">
        <v>1861860</v>
      </c>
      <c r="H617" s="197">
        <v>954</v>
      </c>
      <c r="I617" s="198">
        <v>734580</v>
      </c>
      <c r="J617" s="199">
        <v>1127280</v>
      </c>
    </row>
    <row r="618" spans="1:12" x14ac:dyDescent="0.2">
      <c r="A618" s="224"/>
      <c r="B618" s="219"/>
      <c r="C618" s="219"/>
      <c r="D618" s="195" t="s">
        <v>204</v>
      </c>
      <c r="E618" s="198">
        <v>3159</v>
      </c>
      <c r="F618" s="198">
        <v>34403</v>
      </c>
      <c r="G618" s="198">
        <v>108679077</v>
      </c>
      <c r="H618" s="197">
        <v>954</v>
      </c>
      <c r="I618" s="198">
        <v>3013686</v>
      </c>
      <c r="J618" s="199">
        <v>105665391</v>
      </c>
    </row>
    <row r="619" spans="1:12" x14ac:dyDescent="0.2">
      <c r="A619" s="224"/>
      <c r="B619" s="219"/>
      <c r="C619" s="219"/>
      <c r="D619" s="195" t="s">
        <v>205</v>
      </c>
      <c r="E619" s="197">
        <v>107</v>
      </c>
      <c r="F619" s="198">
        <v>25819</v>
      </c>
      <c r="G619" s="198">
        <v>2762633</v>
      </c>
      <c r="H619" s="197">
        <v>954</v>
      </c>
      <c r="I619" s="198">
        <v>102078</v>
      </c>
      <c r="J619" s="199">
        <v>2660555</v>
      </c>
    </row>
    <row r="620" spans="1:12" x14ac:dyDescent="0.2">
      <c r="A620" s="224"/>
      <c r="B620" s="219"/>
      <c r="C620" s="219"/>
      <c r="D620" s="195" t="s">
        <v>206</v>
      </c>
      <c r="E620" s="198">
        <v>1216</v>
      </c>
      <c r="F620" s="198">
        <v>4931</v>
      </c>
      <c r="G620" s="198">
        <v>5996096</v>
      </c>
      <c r="H620" s="197">
        <v>954</v>
      </c>
      <c r="I620" s="198">
        <v>1160064</v>
      </c>
      <c r="J620" s="199">
        <v>4836032</v>
      </c>
    </row>
    <row r="621" spans="1:12" x14ac:dyDescent="0.2">
      <c r="A621" s="225"/>
      <c r="B621" s="220"/>
      <c r="C621" s="220"/>
      <c r="D621" s="195" t="s">
        <v>207</v>
      </c>
      <c r="E621" s="197">
        <v>381</v>
      </c>
      <c r="F621" s="198">
        <v>7152</v>
      </c>
      <c r="G621" s="198">
        <v>2724912</v>
      </c>
      <c r="H621" s="197">
        <v>954</v>
      </c>
      <c r="I621" s="198">
        <v>363474</v>
      </c>
      <c r="J621" s="199">
        <v>2361438</v>
      </c>
    </row>
    <row r="622" spans="1:12" ht="15.75" customHeight="1" x14ac:dyDescent="0.2">
      <c r="A622" s="223" t="s">
        <v>230</v>
      </c>
      <c r="B622" s="226" t="s">
        <v>110</v>
      </c>
      <c r="C622" s="227"/>
      <c r="D622" s="228"/>
      <c r="E622" s="198">
        <v>12877</v>
      </c>
      <c r="F622" s="198"/>
      <c r="G622" s="198">
        <v>154217748</v>
      </c>
      <c r="H622" s="198"/>
      <c r="I622" s="198">
        <v>20887734</v>
      </c>
      <c r="J622" s="199">
        <v>133330014</v>
      </c>
      <c r="K622" s="205"/>
      <c r="L622" s="205"/>
    </row>
    <row r="623" spans="1:12" x14ac:dyDescent="0.2">
      <c r="A623" s="224"/>
      <c r="B623" s="195" t="s">
        <v>176</v>
      </c>
      <c r="C623" s="195" t="s">
        <v>177</v>
      </c>
      <c r="D623" s="195" t="s">
        <v>178</v>
      </c>
      <c r="E623" s="221">
        <v>14</v>
      </c>
      <c r="F623" s="216">
        <v>27000</v>
      </c>
      <c r="G623" s="216">
        <v>378000</v>
      </c>
      <c r="H623" s="221">
        <v>0</v>
      </c>
      <c r="I623" s="221">
        <v>0</v>
      </c>
      <c r="J623" s="210">
        <v>378000</v>
      </c>
    </row>
    <row r="624" spans="1:12" x14ac:dyDescent="0.2">
      <c r="A624" s="224"/>
      <c r="B624" s="218" t="s">
        <v>179</v>
      </c>
      <c r="C624" s="218" t="s">
        <v>180</v>
      </c>
      <c r="D624" s="195" t="s">
        <v>220</v>
      </c>
      <c r="E624" s="222"/>
      <c r="F624" s="217"/>
      <c r="G624" s="217"/>
      <c r="H624" s="222"/>
      <c r="I624" s="222"/>
      <c r="J624" s="211"/>
    </row>
    <row r="625" spans="1:10" x14ac:dyDescent="0.2">
      <c r="A625" s="224"/>
      <c r="B625" s="219"/>
      <c r="C625" s="219"/>
      <c r="D625" s="195" t="s">
        <v>183</v>
      </c>
      <c r="E625" s="198">
        <v>1336</v>
      </c>
      <c r="F625" s="198">
        <v>6851</v>
      </c>
      <c r="G625" s="198">
        <v>9152936</v>
      </c>
      <c r="H625" s="197">
        <v>0</v>
      </c>
      <c r="I625" s="197">
        <v>0</v>
      </c>
      <c r="J625" s="199">
        <v>9152936</v>
      </c>
    </row>
    <row r="626" spans="1:10" x14ac:dyDescent="0.2">
      <c r="A626" s="224"/>
      <c r="B626" s="219"/>
      <c r="C626" s="220"/>
      <c r="D626" s="195" t="s">
        <v>184</v>
      </c>
      <c r="E626" s="197">
        <v>2</v>
      </c>
      <c r="F626" s="198">
        <v>10344</v>
      </c>
      <c r="G626" s="198">
        <v>20688</v>
      </c>
      <c r="H626" s="197">
        <v>0</v>
      </c>
      <c r="I626" s="197">
        <v>0</v>
      </c>
      <c r="J626" s="199">
        <v>20688</v>
      </c>
    </row>
    <row r="627" spans="1:10" ht="15.75" customHeight="1" x14ac:dyDescent="0.2">
      <c r="A627" s="224"/>
      <c r="B627" s="219"/>
      <c r="C627" s="218" t="s">
        <v>185</v>
      </c>
      <c r="D627" s="195" t="s">
        <v>186</v>
      </c>
      <c r="E627" s="197">
        <v>1</v>
      </c>
      <c r="F627" s="198">
        <v>28584</v>
      </c>
      <c r="G627" s="198">
        <v>28584</v>
      </c>
      <c r="H627" s="198">
        <v>2770</v>
      </c>
      <c r="I627" s="198">
        <v>2770</v>
      </c>
      <c r="J627" s="199">
        <v>25814</v>
      </c>
    </row>
    <row r="628" spans="1:10" x14ac:dyDescent="0.2">
      <c r="A628" s="224"/>
      <c r="B628" s="219"/>
      <c r="C628" s="220"/>
      <c r="D628" s="195" t="s">
        <v>188</v>
      </c>
      <c r="E628" s="197">
        <v>291</v>
      </c>
      <c r="F628" s="198">
        <v>8435</v>
      </c>
      <c r="G628" s="198">
        <v>2454585</v>
      </c>
      <c r="H628" s="198">
        <v>2770</v>
      </c>
      <c r="I628" s="198">
        <v>806070</v>
      </c>
      <c r="J628" s="199">
        <v>1648515</v>
      </c>
    </row>
    <row r="629" spans="1:10" x14ac:dyDescent="0.2">
      <c r="A629" s="224"/>
      <c r="B629" s="219"/>
      <c r="C629" s="218" t="s">
        <v>191</v>
      </c>
      <c r="D629" s="195" t="s">
        <v>186</v>
      </c>
      <c r="E629" s="197">
        <v>323</v>
      </c>
      <c r="F629" s="198">
        <v>27954</v>
      </c>
      <c r="G629" s="198">
        <v>9029142</v>
      </c>
      <c r="H629" s="198">
        <v>2140</v>
      </c>
      <c r="I629" s="198">
        <v>691220</v>
      </c>
      <c r="J629" s="199">
        <v>8337922</v>
      </c>
    </row>
    <row r="630" spans="1:10" x14ac:dyDescent="0.2">
      <c r="A630" s="224"/>
      <c r="B630" s="219"/>
      <c r="C630" s="219"/>
      <c r="D630" s="195" t="s">
        <v>193</v>
      </c>
      <c r="E630" s="197">
        <v>4</v>
      </c>
      <c r="F630" s="198">
        <v>20416</v>
      </c>
      <c r="G630" s="198">
        <v>81664</v>
      </c>
      <c r="H630" s="198">
        <v>2140</v>
      </c>
      <c r="I630" s="198">
        <v>8560</v>
      </c>
      <c r="J630" s="199">
        <v>73104</v>
      </c>
    </row>
    <row r="631" spans="1:10" x14ac:dyDescent="0.2">
      <c r="A631" s="224"/>
      <c r="B631" s="219"/>
      <c r="C631" s="219"/>
      <c r="D631" s="195" t="s">
        <v>188</v>
      </c>
      <c r="E631" s="198">
        <v>7628</v>
      </c>
      <c r="F631" s="198">
        <v>7805</v>
      </c>
      <c r="G631" s="198">
        <v>59536540</v>
      </c>
      <c r="H631" s="198">
        <v>2140</v>
      </c>
      <c r="I631" s="198">
        <v>16323920</v>
      </c>
      <c r="J631" s="199">
        <v>43212620</v>
      </c>
    </row>
    <row r="632" spans="1:10" x14ac:dyDescent="0.2">
      <c r="A632" s="224"/>
      <c r="B632" s="220"/>
      <c r="C632" s="220"/>
      <c r="D632" s="195" t="s">
        <v>189</v>
      </c>
      <c r="E632" s="197">
        <v>159</v>
      </c>
      <c r="F632" s="198">
        <v>11298</v>
      </c>
      <c r="G632" s="198">
        <v>1796382</v>
      </c>
      <c r="H632" s="198">
        <v>2140</v>
      </c>
      <c r="I632" s="198">
        <v>340260</v>
      </c>
      <c r="J632" s="199">
        <v>1456122</v>
      </c>
    </row>
    <row r="633" spans="1:10" x14ac:dyDescent="0.2">
      <c r="A633" s="224"/>
      <c r="B633" s="218" t="s">
        <v>197</v>
      </c>
      <c r="C633" s="218" t="s">
        <v>180</v>
      </c>
      <c r="D633" s="195" t="s">
        <v>213</v>
      </c>
      <c r="E633" s="197">
        <v>18</v>
      </c>
      <c r="F633" s="198">
        <v>19510</v>
      </c>
      <c r="G633" s="198">
        <v>351180</v>
      </c>
      <c r="H633" s="197">
        <v>0</v>
      </c>
      <c r="I633" s="197">
        <v>0</v>
      </c>
      <c r="J633" s="199">
        <v>351180</v>
      </c>
    </row>
    <row r="634" spans="1:10" x14ac:dyDescent="0.2">
      <c r="A634" s="224"/>
      <c r="B634" s="219"/>
      <c r="C634" s="219"/>
      <c r="D634" s="195" t="s">
        <v>198</v>
      </c>
      <c r="E634" s="197">
        <v>306</v>
      </c>
      <c r="F634" s="198">
        <v>33449</v>
      </c>
      <c r="G634" s="198">
        <v>10235394</v>
      </c>
      <c r="H634" s="197">
        <v>0</v>
      </c>
      <c r="I634" s="197">
        <v>0</v>
      </c>
      <c r="J634" s="199">
        <v>10235394</v>
      </c>
    </row>
    <row r="635" spans="1:10" x14ac:dyDescent="0.2">
      <c r="A635" s="224"/>
      <c r="B635" s="219"/>
      <c r="C635" s="219"/>
      <c r="D635" s="195" t="s">
        <v>199</v>
      </c>
      <c r="E635" s="197">
        <v>3</v>
      </c>
      <c r="F635" s="198">
        <v>24865</v>
      </c>
      <c r="G635" s="198">
        <v>74595</v>
      </c>
      <c r="H635" s="197">
        <v>0</v>
      </c>
      <c r="I635" s="197">
        <v>0</v>
      </c>
      <c r="J635" s="199">
        <v>74595</v>
      </c>
    </row>
    <row r="636" spans="1:10" x14ac:dyDescent="0.2">
      <c r="A636" s="224"/>
      <c r="B636" s="219"/>
      <c r="C636" s="220"/>
      <c r="D636" s="195" t="s">
        <v>218</v>
      </c>
      <c r="E636" s="197">
        <v>8</v>
      </c>
      <c r="F636" s="198">
        <v>3977</v>
      </c>
      <c r="G636" s="198">
        <v>31816</v>
      </c>
      <c r="H636" s="197">
        <v>0</v>
      </c>
      <c r="I636" s="197">
        <v>0</v>
      </c>
      <c r="J636" s="199">
        <v>31816</v>
      </c>
    </row>
    <row r="637" spans="1:10" x14ac:dyDescent="0.2">
      <c r="A637" s="224"/>
      <c r="B637" s="219"/>
      <c r="C637" s="218" t="s">
        <v>185</v>
      </c>
      <c r="D637" s="195" t="s">
        <v>204</v>
      </c>
      <c r="E637" s="197">
        <v>15</v>
      </c>
      <c r="F637" s="198">
        <v>35033</v>
      </c>
      <c r="G637" s="198">
        <v>525495</v>
      </c>
      <c r="H637" s="198">
        <v>1584</v>
      </c>
      <c r="I637" s="198">
        <v>23760</v>
      </c>
      <c r="J637" s="199">
        <v>501735</v>
      </c>
    </row>
    <row r="638" spans="1:10" x14ac:dyDescent="0.2">
      <c r="A638" s="224"/>
      <c r="B638" s="219"/>
      <c r="C638" s="219"/>
      <c r="D638" s="195" t="s">
        <v>206</v>
      </c>
      <c r="E638" s="197">
        <v>48</v>
      </c>
      <c r="F638" s="198">
        <v>5561</v>
      </c>
      <c r="G638" s="198">
        <v>266928</v>
      </c>
      <c r="H638" s="198">
        <v>1584</v>
      </c>
      <c r="I638" s="198">
        <v>76032</v>
      </c>
      <c r="J638" s="199">
        <v>190896</v>
      </c>
    </row>
    <row r="639" spans="1:10" x14ac:dyDescent="0.2">
      <c r="A639" s="224"/>
      <c r="B639" s="219"/>
      <c r="C639" s="220"/>
      <c r="D639" s="195" t="s">
        <v>207</v>
      </c>
      <c r="E639" s="197">
        <v>2</v>
      </c>
      <c r="F639" s="198">
        <v>7782</v>
      </c>
      <c r="G639" s="198">
        <v>15564</v>
      </c>
      <c r="H639" s="198">
        <v>1584</v>
      </c>
      <c r="I639" s="198">
        <v>3168</v>
      </c>
      <c r="J639" s="199">
        <v>12396</v>
      </c>
    </row>
    <row r="640" spans="1:10" x14ac:dyDescent="0.2">
      <c r="A640" s="224"/>
      <c r="B640" s="219"/>
      <c r="C640" s="195" t="s">
        <v>190</v>
      </c>
      <c r="D640" s="195" t="s">
        <v>206</v>
      </c>
      <c r="E640" s="197">
        <v>47</v>
      </c>
      <c r="F640" s="198">
        <v>5103</v>
      </c>
      <c r="G640" s="198">
        <v>239821</v>
      </c>
      <c r="H640" s="198">
        <v>1338</v>
      </c>
      <c r="I640" s="198">
        <v>62886</v>
      </c>
      <c r="J640" s="199">
        <v>176935</v>
      </c>
    </row>
    <row r="641" spans="1:12" x14ac:dyDescent="0.2">
      <c r="A641" s="224"/>
      <c r="B641" s="219"/>
      <c r="C641" s="218" t="s">
        <v>191</v>
      </c>
      <c r="D641" s="195" t="s">
        <v>201</v>
      </c>
      <c r="E641" s="197">
        <v>1</v>
      </c>
      <c r="F641" s="198">
        <v>6429</v>
      </c>
      <c r="G641" s="198">
        <v>6429</v>
      </c>
      <c r="H641" s="197">
        <v>954</v>
      </c>
      <c r="I641" s="197">
        <v>954</v>
      </c>
      <c r="J641" s="199">
        <v>5475</v>
      </c>
    </row>
    <row r="642" spans="1:12" x14ac:dyDescent="0.2">
      <c r="A642" s="224"/>
      <c r="B642" s="219"/>
      <c r="C642" s="219"/>
      <c r="D642" s="195" t="s">
        <v>214</v>
      </c>
      <c r="E642" s="197">
        <v>17</v>
      </c>
      <c r="F642" s="198">
        <v>33634</v>
      </c>
      <c r="G642" s="198">
        <v>571778</v>
      </c>
      <c r="H642" s="197">
        <v>954</v>
      </c>
      <c r="I642" s="198">
        <v>16218</v>
      </c>
      <c r="J642" s="199">
        <v>555560</v>
      </c>
    </row>
    <row r="643" spans="1:12" x14ac:dyDescent="0.2">
      <c r="A643" s="224"/>
      <c r="B643" s="219"/>
      <c r="C643" s="219"/>
      <c r="D643" s="195" t="s">
        <v>208</v>
      </c>
      <c r="E643" s="197">
        <v>965</v>
      </c>
      <c r="F643" s="198">
        <v>20464</v>
      </c>
      <c r="G643" s="198">
        <v>19747760</v>
      </c>
      <c r="H643" s="197">
        <v>954</v>
      </c>
      <c r="I643" s="198">
        <v>920610</v>
      </c>
      <c r="J643" s="199">
        <v>18827150</v>
      </c>
    </row>
    <row r="644" spans="1:12" x14ac:dyDescent="0.2">
      <c r="A644" s="224"/>
      <c r="B644" s="219"/>
      <c r="C644" s="219"/>
      <c r="D644" s="195" t="s">
        <v>209</v>
      </c>
      <c r="E644" s="197">
        <v>20</v>
      </c>
      <c r="F644" s="198">
        <v>13148</v>
      </c>
      <c r="G644" s="198">
        <v>262960</v>
      </c>
      <c r="H644" s="197">
        <v>954</v>
      </c>
      <c r="I644" s="198">
        <v>19080</v>
      </c>
      <c r="J644" s="199">
        <v>243880</v>
      </c>
    </row>
    <row r="645" spans="1:12" x14ac:dyDescent="0.2">
      <c r="A645" s="224"/>
      <c r="B645" s="219"/>
      <c r="C645" s="219"/>
      <c r="D645" s="195" t="s">
        <v>202</v>
      </c>
      <c r="E645" s="197">
        <v>161</v>
      </c>
      <c r="F645" s="198">
        <v>9246</v>
      </c>
      <c r="G645" s="198">
        <v>1488606</v>
      </c>
      <c r="H645" s="197">
        <v>954</v>
      </c>
      <c r="I645" s="198">
        <v>153594</v>
      </c>
      <c r="J645" s="199">
        <v>1335012</v>
      </c>
    </row>
    <row r="646" spans="1:12" x14ac:dyDescent="0.2">
      <c r="A646" s="224"/>
      <c r="B646" s="219"/>
      <c r="C646" s="219"/>
      <c r="D646" s="195" t="s">
        <v>219</v>
      </c>
      <c r="E646" s="197">
        <v>54</v>
      </c>
      <c r="F646" s="198">
        <v>3881</v>
      </c>
      <c r="G646" s="198">
        <v>209574</v>
      </c>
      <c r="H646" s="197">
        <v>954</v>
      </c>
      <c r="I646" s="198">
        <v>51516</v>
      </c>
      <c r="J646" s="199">
        <v>158058</v>
      </c>
    </row>
    <row r="647" spans="1:12" x14ac:dyDescent="0.2">
      <c r="A647" s="224"/>
      <c r="B647" s="219"/>
      <c r="C647" s="219"/>
      <c r="D647" s="195" t="s">
        <v>210</v>
      </c>
      <c r="E647" s="197">
        <v>130</v>
      </c>
      <c r="F647" s="198">
        <v>2418</v>
      </c>
      <c r="G647" s="198">
        <v>314340</v>
      </c>
      <c r="H647" s="197">
        <v>954</v>
      </c>
      <c r="I647" s="198">
        <v>124020</v>
      </c>
      <c r="J647" s="199">
        <v>190320</v>
      </c>
    </row>
    <row r="648" spans="1:12" x14ac:dyDescent="0.2">
      <c r="A648" s="224"/>
      <c r="B648" s="219"/>
      <c r="C648" s="219"/>
      <c r="D648" s="195" t="s">
        <v>204</v>
      </c>
      <c r="E648" s="197">
        <v>992</v>
      </c>
      <c r="F648" s="198">
        <v>34403</v>
      </c>
      <c r="G648" s="198">
        <v>34127776</v>
      </c>
      <c r="H648" s="197">
        <v>954</v>
      </c>
      <c r="I648" s="198">
        <v>946368</v>
      </c>
      <c r="J648" s="199">
        <v>33181408</v>
      </c>
    </row>
    <row r="649" spans="1:12" x14ac:dyDescent="0.2">
      <c r="A649" s="224"/>
      <c r="B649" s="219"/>
      <c r="C649" s="219"/>
      <c r="D649" s="195" t="s">
        <v>205</v>
      </c>
      <c r="E649" s="197">
        <v>54</v>
      </c>
      <c r="F649" s="198">
        <v>25819</v>
      </c>
      <c r="G649" s="198">
        <v>1394226</v>
      </c>
      <c r="H649" s="197">
        <v>954</v>
      </c>
      <c r="I649" s="198">
        <v>51516</v>
      </c>
      <c r="J649" s="199">
        <v>1342710</v>
      </c>
    </row>
    <row r="650" spans="1:12" x14ac:dyDescent="0.2">
      <c r="A650" s="224"/>
      <c r="B650" s="219"/>
      <c r="C650" s="219"/>
      <c r="D650" s="195" t="s">
        <v>206</v>
      </c>
      <c r="E650" s="197">
        <v>51</v>
      </c>
      <c r="F650" s="198">
        <v>4931</v>
      </c>
      <c r="G650" s="198">
        <v>251481</v>
      </c>
      <c r="H650" s="197">
        <v>954</v>
      </c>
      <c r="I650" s="198">
        <v>48654</v>
      </c>
      <c r="J650" s="199">
        <v>202827</v>
      </c>
    </row>
    <row r="651" spans="1:12" x14ac:dyDescent="0.2">
      <c r="A651" s="225"/>
      <c r="B651" s="220"/>
      <c r="C651" s="220"/>
      <c r="D651" s="195" t="s">
        <v>207</v>
      </c>
      <c r="E651" s="197">
        <v>227</v>
      </c>
      <c r="F651" s="198">
        <v>7152</v>
      </c>
      <c r="G651" s="198">
        <v>1623504</v>
      </c>
      <c r="H651" s="197">
        <v>954</v>
      </c>
      <c r="I651" s="198">
        <v>216558</v>
      </c>
      <c r="J651" s="199">
        <v>1406946</v>
      </c>
    </row>
    <row r="652" spans="1:12" ht="15.75" customHeight="1" x14ac:dyDescent="0.2">
      <c r="A652" s="223" t="s">
        <v>238</v>
      </c>
      <c r="B652" s="226" t="s">
        <v>110</v>
      </c>
      <c r="C652" s="227"/>
      <c r="D652" s="228"/>
      <c r="E652" s="198">
        <v>22649</v>
      </c>
      <c r="F652" s="198"/>
      <c r="G652" s="198">
        <v>286249667</v>
      </c>
      <c r="H652" s="198"/>
      <c r="I652" s="198">
        <v>35830906</v>
      </c>
      <c r="J652" s="199">
        <v>250418761</v>
      </c>
      <c r="K652" s="205"/>
      <c r="L652" s="205"/>
    </row>
    <row r="653" spans="1:12" x14ac:dyDescent="0.2">
      <c r="A653" s="224"/>
      <c r="B653" s="195" t="s">
        <v>176</v>
      </c>
      <c r="C653" s="195" t="s">
        <v>177</v>
      </c>
      <c r="D653" s="195" t="s">
        <v>178</v>
      </c>
      <c r="E653" s="221">
        <v>71</v>
      </c>
      <c r="F653" s="216">
        <v>27000</v>
      </c>
      <c r="G653" s="216">
        <v>1917000</v>
      </c>
      <c r="H653" s="221">
        <v>0</v>
      </c>
      <c r="I653" s="221">
        <v>0</v>
      </c>
      <c r="J653" s="210">
        <v>1917000</v>
      </c>
    </row>
    <row r="654" spans="1:12" x14ac:dyDescent="0.2">
      <c r="A654" s="224"/>
      <c r="B654" s="218" t="s">
        <v>179</v>
      </c>
      <c r="C654" s="218" t="s">
        <v>180</v>
      </c>
      <c r="D654" s="195" t="s">
        <v>220</v>
      </c>
      <c r="E654" s="222"/>
      <c r="F654" s="217"/>
      <c r="G654" s="217"/>
      <c r="H654" s="222"/>
      <c r="I654" s="222"/>
      <c r="J654" s="211"/>
    </row>
    <row r="655" spans="1:12" x14ac:dyDescent="0.2">
      <c r="A655" s="224"/>
      <c r="B655" s="219"/>
      <c r="C655" s="219"/>
      <c r="D655" s="195" t="s">
        <v>182</v>
      </c>
      <c r="E655" s="197">
        <v>394</v>
      </c>
      <c r="F655" s="198">
        <v>14344</v>
      </c>
      <c r="G655" s="198">
        <v>5651536</v>
      </c>
      <c r="H655" s="197">
        <v>0</v>
      </c>
      <c r="I655" s="197">
        <v>0</v>
      </c>
      <c r="J655" s="199">
        <v>5651536</v>
      </c>
    </row>
    <row r="656" spans="1:12" x14ac:dyDescent="0.2">
      <c r="A656" s="224"/>
      <c r="B656" s="219"/>
      <c r="C656" s="219"/>
      <c r="D656" s="195" t="s">
        <v>221</v>
      </c>
      <c r="E656" s="197">
        <v>16</v>
      </c>
      <c r="F656" s="198">
        <v>19462</v>
      </c>
      <c r="G656" s="198">
        <v>311392</v>
      </c>
      <c r="H656" s="197">
        <v>0</v>
      </c>
      <c r="I656" s="197">
        <v>0</v>
      </c>
      <c r="J656" s="199">
        <v>311392</v>
      </c>
    </row>
    <row r="657" spans="1:10" x14ac:dyDescent="0.2">
      <c r="A657" s="224"/>
      <c r="B657" s="219"/>
      <c r="C657" s="219"/>
      <c r="D657" s="195" t="s">
        <v>183</v>
      </c>
      <c r="E657" s="198">
        <v>2370</v>
      </c>
      <c r="F657" s="198">
        <v>6851</v>
      </c>
      <c r="G657" s="198">
        <v>16236870</v>
      </c>
      <c r="H657" s="197">
        <v>0</v>
      </c>
      <c r="I657" s="197">
        <v>0</v>
      </c>
      <c r="J657" s="199">
        <v>16236870</v>
      </c>
    </row>
    <row r="658" spans="1:10" x14ac:dyDescent="0.2">
      <c r="A658" s="224"/>
      <c r="B658" s="219"/>
      <c r="C658" s="220"/>
      <c r="D658" s="195" t="s">
        <v>184</v>
      </c>
      <c r="E658" s="197">
        <v>169</v>
      </c>
      <c r="F658" s="198">
        <v>10344</v>
      </c>
      <c r="G658" s="198">
        <v>1748136</v>
      </c>
      <c r="H658" s="197">
        <v>0</v>
      </c>
      <c r="I658" s="197">
        <v>0</v>
      </c>
      <c r="J658" s="199">
        <v>1748136</v>
      </c>
    </row>
    <row r="659" spans="1:10" x14ac:dyDescent="0.2">
      <c r="A659" s="224"/>
      <c r="B659" s="219"/>
      <c r="C659" s="218" t="s">
        <v>185</v>
      </c>
      <c r="D659" s="195" t="s">
        <v>186</v>
      </c>
      <c r="E659" s="197">
        <v>1</v>
      </c>
      <c r="F659" s="198">
        <v>28584</v>
      </c>
      <c r="G659" s="198">
        <v>28584</v>
      </c>
      <c r="H659" s="198">
        <v>2770</v>
      </c>
      <c r="I659" s="198">
        <v>2770</v>
      </c>
      <c r="J659" s="199">
        <v>25814</v>
      </c>
    </row>
    <row r="660" spans="1:10" x14ac:dyDescent="0.2">
      <c r="A660" s="224"/>
      <c r="B660" s="219"/>
      <c r="C660" s="219"/>
      <c r="D660" s="195" t="s">
        <v>187</v>
      </c>
      <c r="E660" s="197">
        <v>4</v>
      </c>
      <c r="F660" s="198">
        <v>15928</v>
      </c>
      <c r="G660" s="198">
        <v>63712</v>
      </c>
      <c r="H660" s="198">
        <v>2770</v>
      </c>
      <c r="I660" s="198">
        <v>11080</v>
      </c>
      <c r="J660" s="199">
        <v>52632</v>
      </c>
    </row>
    <row r="661" spans="1:10" x14ac:dyDescent="0.2">
      <c r="A661" s="224"/>
      <c r="B661" s="219"/>
      <c r="C661" s="220"/>
      <c r="D661" s="195" t="s">
        <v>188</v>
      </c>
      <c r="E661" s="197">
        <v>209</v>
      </c>
      <c r="F661" s="198">
        <v>8435</v>
      </c>
      <c r="G661" s="198">
        <v>1762915</v>
      </c>
      <c r="H661" s="198">
        <v>2770</v>
      </c>
      <c r="I661" s="198">
        <v>578930</v>
      </c>
      <c r="J661" s="199">
        <v>1183985</v>
      </c>
    </row>
    <row r="662" spans="1:10" x14ac:dyDescent="0.2">
      <c r="A662" s="224"/>
      <c r="B662" s="219"/>
      <c r="C662" s="218" t="s">
        <v>191</v>
      </c>
      <c r="D662" s="195" t="s">
        <v>186</v>
      </c>
      <c r="E662" s="197">
        <v>708</v>
      </c>
      <c r="F662" s="198">
        <v>27954</v>
      </c>
      <c r="G662" s="198">
        <v>19791432</v>
      </c>
      <c r="H662" s="198">
        <v>2140</v>
      </c>
      <c r="I662" s="198">
        <v>1515120</v>
      </c>
      <c r="J662" s="199">
        <v>18276312</v>
      </c>
    </row>
    <row r="663" spans="1:10" x14ac:dyDescent="0.2">
      <c r="A663" s="224"/>
      <c r="B663" s="219"/>
      <c r="C663" s="219"/>
      <c r="D663" s="195" t="s">
        <v>187</v>
      </c>
      <c r="E663" s="198">
        <v>2783</v>
      </c>
      <c r="F663" s="198">
        <v>15298</v>
      </c>
      <c r="G663" s="198">
        <v>42574334</v>
      </c>
      <c r="H663" s="198">
        <v>2140</v>
      </c>
      <c r="I663" s="198">
        <v>5955620</v>
      </c>
      <c r="J663" s="199">
        <v>36618714</v>
      </c>
    </row>
    <row r="664" spans="1:10" x14ac:dyDescent="0.2">
      <c r="A664" s="224"/>
      <c r="B664" s="219"/>
      <c r="C664" s="219"/>
      <c r="D664" s="195" t="s">
        <v>193</v>
      </c>
      <c r="E664" s="197">
        <v>68</v>
      </c>
      <c r="F664" s="198">
        <v>20416</v>
      </c>
      <c r="G664" s="198">
        <v>1388288</v>
      </c>
      <c r="H664" s="198">
        <v>2140</v>
      </c>
      <c r="I664" s="198">
        <v>145520</v>
      </c>
      <c r="J664" s="199">
        <v>1242768</v>
      </c>
    </row>
    <row r="665" spans="1:10" x14ac:dyDescent="0.2">
      <c r="A665" s="224"/>
      <c r="B665" s="219"/>
      <c r="C665" s="219"/>
      <c r="D665" s="195" t="s">
        <v>188</v>
      </c>
      <c r="E665" s="198">
        <v>9016</v>
      </c>
      <c r="F665" s="198">
        <v>7805</v>
      </c>
      <c r="G665" s="198">
        <v>70369880</v>
      </c>
      <c r="H665" s="198">
        <v>2140</v>
      </c>
      <c r="I665" s="198">
        <v>19294240</v>
      </c>
      <c r="J665" s="199">
        <v>51075640</v>
      </c>
    </row>
    <row r="666" spans="1:10" x14ac:dyDescent="0.2">
      <c r="A666" s="224"/>
      <c r="B666" s="220"/>
      <c r="C666" s="220"/>
      <c r="D666" s="195" t="s">
        <v>189</v>
      </c>
      <c r="E666" s="198">
        <v>1702</v>
      </c>
      <c r="F666" s="198">
        <v>11298</v>
      </c>
      <c r="G666" s="198">
        <v>19229196</v>
      </c>
      <c r="H666" s="198">
        <v>2140</v>
      </c>
      <c r="I666" s="198">
        <v>3642280</v>
      </c>
      <c r="J666" s="199">
        <v>15586916</v>
      </c>
    </row>
    <row r="667" spans="1:10" x14ac:dyDescent="0.2">
      <c r="A667" s="224"/>
      <c r="B667" s="218" t="s">
        <v>197</v>
      </c>
      <c r="C667" s="218" t="s">
        <v>180</v>
      </c>
      <c r="D667" s="195" t="s">
        <v>213</v>
      </c>
      <c r="E667" s="197">
        <v>1</v>
      </c>
      <c r="F667" s="198">
        <v>19510</v>
      </c>
      <c r="G667" s="198">
        <v>19510</v>
      </c>
      <c r="H667" s="197">
        <v>0</v>
      </c>
      <c r="I667" s="197">
        <v>0</v>
      </c>
      <c r="J667" s="199">
        <v>19510</v>
      </c>
    </row>
    <row r="668" spans="1:10" x14ac:dyDescent="0.2">
      <c r="A668" s="224"/>
      <c r="B668" s="219"/>
      <c r="C668" s="219"/>
      <c r="D668" s="195" t="s">
        <v>222</v>
      </c>
      <c r="E668" s="197">
        <v>3</v>
      </c>
      <c r="F668" s="198">
        <v>12194</v>
      </c>
      <c r="G668" s="198">
        <v>36582</v>
      </c>
      <c r="H668" s="197">
        <v>0</v>
      </c>
      <c r="I668" s="197">
        <v>0</v>
      </c>
      <c r="J668" s="199">
        <v>36582</v>
      </c>
    </row>
    <row r="669" spans="1:10" x14ac:dyDescent="0.2">
      <c r="A669" s="224"/>
      <c r="B669" s="219"/>
      <c r="C669" s="219"/>
      <c r="D669" s="195" t="s">
        <v>212</v>
      </c>
      <c r="E669" s="197">
        <v>4</v>
      </c>
      <c r="F669" s="198">
        <v>8292</v>
      </c>
      <c r="G669" s="198">
        <v>33168</v>
      </c>
      <c r="H669" s="197">
        <v>0</v>
      </c>
      <c r="I669" s="197">
        <v>0</v>
      </c>
      <c r="J669" s="199">
        <v>33168</v>
      </c>
    </row>
    <row r="670" spans="1:10" x14ac:dyDescent="0.2">
      <c r="A670" s="224"/>
      <c r="B670" s="219"/>
      <c r="C670" s="219"/>
      <c r="D670" s="195" t="s">
        <v>225</v>
      </c>
      <c r="E670" s="197">
        <v>1</v>
      </c>
      <c r="F670" s="198">
        <v>5366</v>
      </c>
      <c r="G670" s="198">
        <v>5366</v>
      </c>
      <c r="H670" s="197">
        <v>0</v>
      </c>
      <c r="I670" s="197">
        <v>0</v>
      </c>
      <c r="J670" s="199">
        <v>5366</v>
      </c>
    </row>
    <row r="671" spans="1:10" x14ac:dyDescent="0.2">
      <c r="A671" s="224"/>
      <c r="B671" s="219"/>
      <c r="C671" s="219"/>
      <c r="D671" s="195" t="s">
        <v>223</v>
      </c>
      <c r="E671" s="197">
        <v>3</v>
      </c>
      <c r="F671" s="198">
        <v>2927</v>
      </c>
      <c r="G671" s="198">
        <v>8781</v>
      </c>
      <c r="H671" s="197">
        <v>0</v>
      </c>
      <c r="I671" s="197">
        <v>0</v>
      </c>
      <c r="J671" s="199">
        <v>8781</v>
      </c>
    </row>
    <row r="672" spans="1:10" x14ac:dyDescent="0.2">
      <c r="A672" s="224"/>
      <c r="B672" s="219"/>
      <c r="C672" s="219"/>
      <c r="D672" s="195" t="s">
        <v>198</v>
      </c>
      <c r="E672" s="197">
        <v>191</v>
      </c>
      <c r="F672" s="198">
        <v>33449</v>
      </c>
      <c r="G672" s="198">
        <v>6388759</v>
      </c>
      <c r="H672" s="197">
        <v>0</v>
      </c>
      <c r="I672" s="197">
        <v>0</v>
      </c>
      <c r="J672" s="199">
        <v>6388759</v>
      </c>
    </row>
    <row r="673" spans="1:10" x14ac:dyDescent="0.2">
      <c r="A673" s="224"/>
      <c r="B673" s="219"/>
      <c r="C673" s="219"/>
      <c r="D673" s="195" t="s">
        <v>218</v>
      </c>
      <c r="E673" s="197">
        <v>4</v>
      </c>
      <c r="F673" s="198">
        <v>3977</v>
      </c>
      <c r="G673" s="198">
        <v>15908</v>
      </c>
      <c r="H673" s="197">
        <v>0</v>
      </c>
      <c r="I673" s="197">
        <v>0</v>
      </c>
      <c r="J673" s="199">
        <v>15908</v>
      </c>
    </row>
    <row r="674" spans="1:10" x14ac:dyDescent="0.2">
      <c r="A674" s="224"/>
      <c r="B674" s="219"/>
      <c r="C674" s="220"/>
      <c r="D674" s="195" t="s">
        <v>200</v>
      </c>
      <c r="E674" s="197">
        <v>27</v>
      </c>
      <c r="F674" s="198">
        <v>6198</v>
      </c>
      <c r="G674" s="198">
        <v>167346</v>
      </c>
      <c r="H674" s="197">
        <v>0</v>
      </c>
      <c r="I674" s="197">
        <v>0</v>
      </c>
      <c r="J674" s="199">
        <v>167346</v>
      </c>
    </row>
    <row r="675" spans="1:10" x14ac:dyDescent="0.2">
      <c r="A675" s="224"/>
      <c r="B675" s="219"/>
      <c r="C675" s="218" t="s">
        <v>185</v>
      </c>
      <c r="D675" s="195" t="s">
        <v>201</v>
      </c>
      <c r="E675" s="197">
        <v>5</v>
      </c>
      <c r="F675" s="198">
        <v>7059</v>
      </c>
      <c r="G675" s="198">
        <v>35295</v>
      </c>
      <c r="H675" s="198">
        <v>1584</v>
      </c>
      <c r="I675" s="198">
        <v>7920</v>
      </c>
      <c r="J675" s="199">
        <v>27375</v>
      </c>
    </row>
    <row r="676" spans="1:10" x14ac:dyDescent="0.2">
      <c r="A676" s="224"/>
      <c r="B676" s="219"/>
      <c r="C676" s="219"/>
      <c r="D676" s="195" t="s">
        <v>219</v>
      </c>
      <c r="E676" s="197">
        <v>3</v>
      </c>
      <c r="F676" s="198">
        <v>4511</v>
      </c>
      <c r="G676" s="198">
        <v>13533</v>
      </c>
      <c r="H676" s="198">
        <v>1584</v>
      </c>
      <c r="I676" s="198">
        <v>4752</v>
      </c>
      <c r="J676" s="199">
        <v>8781</v>
      </c>
    </row>
    <row r="677" spans="1:10" x14ac:dyDescent="0.2">
      <c r="A677" s="224"/>
      <c r="B677" s="219"/>
      <c r="C677" s="220"/>
      <c r="D677" s="195" t="s">
        <v>204</v>
      </c>
      <c r="E677" s="197">
        <v>3</v>
      </c>
      <c r="F677" s="198">
        <v>35033</v>
      </c>
      <c r="G677" s="198">
        <v>105099</v>
      </c>
      <c r="H677" s="198">
        <v>1584</v>
      </c>
      <c r="I677" s="198">
        <v>4752</v>
      </c>
      <c r="J677" s="199">
        <v>100347</v>
      </c>
    </row>
    <row r="678" spans="1:10" x14ac:dyDescent="0.2">
      <c r="A678" s="224"/>
      <c r="B678" s="219"/>
      <c r="C678" s="218" t="s">
        <v>191</v>
      </c>
      <c r="D678" s="195" t="s">
        <v>201</v>
      </c>
      <c r="E678" s="197">
        <v>288</v>
      </c>
      <c r="F678" s="198">
        <v>6429</v>
      </c>
      <c r="G678" s="198">
        <v>1851552</v>
      </c>
      <c r="H678" s="197">
        <v>954</v>
      </c>
      <c r="I678" s="198">
        <v>274752</v>
      </c>
      <c r="J678" s="199">
        <v>1576800</v>
      </c>
    </row>
    <row r="679" spans="1:10" x14ac:dyDescent="0.2">
      <c r="A679" s="224"/>
      <c r="B679" s="219"/>
      <c r="C679" s="219"/>
      <c r="D679" s="195" t="s">
        <v>214</v>
      </c>
      <c r="E679" s="197">
        <v>3</v>
      </c>
      <c r="F679" s="198">
        <v>33634</v>
      </c>
      <c r="G679" s="198">
        <v>100902</v>
      </c>
      <c r="H679" s="197">
        <v>954</v>
      </c>
      <c r="I679" s="198">
        <v>2862</v>
      </c>
      <c r="J679" s="199">
        <v>98040</v>
      </c>
    </row>
    <row r="680" spans="1:10" x14ac:dyDescent="0.2">
      <c r="A680" s="224"/>
      <c r="B680" s="219"/>
      <c r="C680" s="219"/>
      <c r="D680" s="195" t="s">
        <v>208</v>
      </c>
      <c r="E680" s="197">
        <v>421</v>
      </c>
      <c r="F680" s="198">
        <v>20464</v>
      </c>
      <c r="G680" s="198">
        <v>8615344</v>
      </c>
      <c r="H680" s="197">
        <v>954</v>
      </c>
      <c r="I680" s="198">
        <v>401634</v>
      </c>
      <c r="J680" s="199">
        <v>8213710</v>
      </c>
    </row>
    <row r="681" spans="1:10" x14ac:dyDescent="0.2">
      <c r="A681" s="224"/>
      <c r="B681" s="219"/>
      <c r="C681" s="219"/>
      <c r="D681" s="195" t="s">
        <v>209</v>
      </c>
      <c r="E681" s="197">
        <v>426</v>
      </c>
      <c r="F681" s="198">
        <v>13148</v>
      </c>
      <c r="G681" s="198">
        <v>5601048</v>
      </c>
      <c r="H681" s="197">
        <v>954</v>
      </c>
      <c r="I681" s="198">
        <v>406404</v>
      </c>
      <c r="J681" s="199">
        <v>5194644</v>
      </c>
    </row>
    <row r="682" spans="1:10" x14ac:dyDescent="0.2">
      <c r="A682" s="224"/>
      <c r="B682" s="219"/>
      <c r="C682" s="219"/>
      <c r="D682" s="195" t="s">
        <v>202</v>
      </c>
      <c r="E682" s="197">
        <v>219</v>
      </c>
      <c r="F682" s="198">
        <v>9246</v>
      </c>
      <c r="G682" s="198">
        <v>2024874</v>
      </c>
      <c r="H682" s="197">
        <v>954</v>
      </c>
      <c r="I682" s="198">
        <v>208926</v>
      </c>
      <c r="J682" s="199">
        <v>1815948</v>
      </c>
    </row>
    <row r="683" spans="1:10" x14ac:dyDescent="0.2">
      <c r="A683" s="224"/>
      <c r="B683" s="219"/>
      <c r="C683" s="219"/>
      <c r="D683" s="195" t="s">
        <v>203</v>
      </c>
      <c r="E683" s="197">
        <v>117</v>
      </c>
      <c r="F683" s="198">
        <v>6320</v>
      </c>
      <c r="G683" s="198">
        <v>739440</v>
      </c>
      <c r="H683" s="197">
        <v>954</v>
      </c>
      <c r="I683" s="198">
        <v>111618</v>
      </c>
      <c r="J683" s="199">
        <v>627822</v>
      </c>
    </row>
    <row r="684" spans="1:10" x14ac:dyDescent="0.2">
      <c r="A684" s="224"/>
      <c r="B684" s="219"/>
      <c r="C684" s="219"/>
      <c r="D684" s="195" t="s">
        <v>219</v>
      </c>
      <c r="E684" s="197">
        <v>266</v>
      </c>
      <c r="F684" s="198">
        <v>3881</v>
      </c>
      <c r="G684" s="198">
        <v>1032346</v>
      </c>
      <c r="H684" s="197">
        <v>954</v>
      </c>
      <c r="I684" s="198">
        <v>253764</v>
      </c>
      <c r="J684" s="199">
        <v>778582</v>
      </c>
    </row>
    <row r="685" spans="1:10" x14ac:dyDescent="0.2">
      <c r="A685" s="224"/>
      <c r="B685" s="219"/>
      <c r="C685" s="219"/>
      <c r="D685" s="195" t="s">
        <v>210</v>
      </c>
      <c r="E685" s="197">
        <v>178</v>
      </c>
      <c r="F685" s="198">
        <v>2418</v>
      </c>
      <c r="G685" s="198">
        <v>430404</v>
      </c>
      <c r="H685" s="197">
        <v>954</v>
      </c>
      <c r="I685" s="198">
        <v>169812</v>
      </c>
      <c r="J685" s="199">
        <v>260592</v>
      </c>
    </row>
    <row r="686" spans="1:10" x14ac:dyDescent="0.2">
      <c r="A686" s="224"/>
      <c r="B686" s="219"/>
      <c r="C686" s="219"/>
      <c r="D686" s="195" t="s">
        <v>204</v>
      </c>
      <c r="E686" s="198">
        <v>2089</v>
      </c>
      <c r="F686" s="198">
        <v>34403</v>
      </c>
      <c r="G686" s="198">
        <v>71867867</v>
      </c>
      <c r="H686" s="197">
        <v>954</v>
      </c>
      <c r="I686" s="198">
        <v>1992906</v>
      </c>
      <c r="J686" s="199">
        <v>69874961</v>
      </c>
    </row>
    <row r="687" spans="1:10" x14ac:dyDescent="0.2">
      <c r="A687" s="224"/>
      <c r="B687" s="219"/>
      <c r="C687" s="219"/>
      <c r="D687" s="195" t="s">
        <v>205</v>
      </c>
      <c r="E687" s="197">
        <v>64</v>
      </c>
      <c r="F687" s="198">
        <v>25819</v>
      </c>
      <c r="G687" s="198">
        <v>1652416</v>
      </c>
      <c r="H687" s="197">
        <v>954</v>
      </c>
      <c r="I687" s="198">
        <v>61056</v>
      </c>
      <c r="J687" s="199">
        <v>1591360</v>
      </c>
    </row>
    <row r="688" spans="1:10" x14ac:dyDescent="0.2">
      <c r="A688" s="224"/>
      <c r="B688" s="219"/>
      <c r="C688" s="219"/>
      <c r="D688" s="195" t="s">
        <v>206</v>
      </c>
      <c r="E688" s="197">
        <v>652</v>
      </c>
      <c r="F688" s="198">
        <v>4931</v>
      </c>
      <c r="G688" s="198">
        <v>3215012</v>
      </c>
      <c r="H688" s="197">
        <v>954</v>
      </c>
      <c r="I688" s="198">
        <v>622008</v>
      </c>
      <c r="J688" s="199">
        <v>2593004</v>
      </c>
    </row>
    <row r="689" spans="1:12" x14ac:dyDescent="0.2">
      <c r="A689" s="225"/>
      <c r="B689" s="220"/>
      <c r="C689" s="220"/>
      <c r="D689" s="195" t="s">
        <v>207</v>
      </c>
      <c r="E689" s="197">
        <v>170</v>
      </c>
      <c r="F689" s="198">
        <v>7152</v>
      </c>
      <c r="G689" s="198">
        <v>1215840</v>
      </c>
      <c r="H689" s="197">
        <v>954</v>
      </c>
      <c r="I689" s="198">
        <v>162180</v>
      </c>
      <c r="J689" s="199">
        <v>1053660</v>
      </c>
    </row>
    <row r="690" spans="1:12" ht="15.75" customHeight="1" x14ac:dyDescent="0.2">
      <c r="A690" s="223" t="s">
        <v>85</v>
      </c>
      <c r="B690" s="226" t="s">
        <v>110</v>
      </c>
      <c r="C690" s="227"/>
      <c r="D690" s="228"/>
      <c r="E690" s="198">
        <v>1928</v>
      </c>
      <c r="F690" s="198"/>
      <c r="G690" s="198">
        <v>24086604</v>
      </c>
      <c r="H690" s="198"/>
      <c r="I690" s="198">
        <v>3410086</v>
      </c>
      <c r="J690" s="199">
        <v>20676518</v>
      </c>
      <c r="K690" s="205"/>
      <c r="L690" s="205"/>
    </row>
    <row r="691" spans="1:12" x14ac:dyDescent="0.2">
      <c r="A691" s="224"/>
      <c r="B691" s="195" t="s">
        <v>176</v>
      </c>
      <c r="C691" s="195" t="s">
        <v>177</v>
      </c>
      <c r="D691" s="195" t="s">
        <v>178</v>
      </c>
      <c r="E691" s="221">
        <v>26</v>
      </c>
      <c r="F691" s="216">
        <v>6851</v>
      </c>
      <c r="G691" s="216">
        <v>178126</v>
      </c>
      <c r="H691" s="221">
        <v>0</v>
      </c>
      <c r="I691" s="221">
        <v>0</v>
      </c>
      <c r="J691" s="210">
        <v>178126</v>
      </c>
    </row>
    <row r="692" spans="1:12" x14ac:dyDescent="0.2">
      <c r="A692" s="224"/>
      <c r="B692" s="218" t="s">
        <v>179</v>
      </c>
      <c r="C692" s="195" t="s">
        <v>180</v>
      </c>
      <c r="D692" s="195" t="s">
        <v>183</v>
      </c>
      <c r="E692" s="222"/>
      <c r="F692" s="217"/>
      <c r="G692" s="217"/>
      <c r="H692" s="222"/>
      <c r="I692" s="222"/>
      <c r="J692" s="211"/>
    </row>
    <row r="693" spans="1:12" x14ac:dyDescent="0.2">
      <c r="A693" s="224"/>
      <c r="B693" s="219"/>
      <c r="C693" s="195" t="s">
        <v>185</v>
      </c>
      <c r="D693" s="195" t="s">
        <v>188</v>
      </c>
      <c r="E693" s="197">
        <v>36</v>
      </c>
      <c r="F693" s="198">
        <v>8435</v>
      </c>
      <c r="G693" s="198">
        <v>303660</v>
      </c>
      <c r="H693" s="198">
        <v>2770</v>
      </c>
      <c r="I693" s="198">
        <v>99720</v>
      </c>
      <c r="J693" s="199">
        <v>203940</v>
      </c>
    </row>
    <row r="694" spans="1:12" x14ac:dyDescent="0.2">
      <c r="A694" s="224"/>
      <c r="B694" s="219"/>
      <c r="C694" s="218" t="s">
        <v>191</v>
      </c>
      <c r="D694" s="195" t="s">
        <v>186</v>
      </c>
      <c r="E694" s="197">
        <v>38</v>
      </c>
      <c r="F694" s="198">
        <v>27954</v>
      </c>
      <c r="G694" s="198">
        <v>1062252</v>
      </c>
      <c r="H694" s="198">
        <v>2140</v>
      </c>
      <c r="I694" s="198">
        <v>81320</v>
      </c>
      <c r="J694" s="199">
        <v>980932</v>
      </c>
    </row>
    <row r="695" spans="1:12" x14ac:dyDescent="0.2">
      <c r="A695" s="224"/>
      <c r="B695" s="219"/>
      <c r="C695" s="219"/>
      <c r="D695" s="195" t="s">
        <v>188</v>
      </c>
      <c r="E695" s="198">
        <v>1231</v>
      </c>
      <c r="F695" s="198">
        <v>7805</v>
      </c>
      <c r="G695" s="198">
        <v>9607955</v>
      </c>
      <c r="H695" s="198">
        <v>2140</v>
      </c>
      <c r="I695" s="198">
        <v>2634340</v>
      </c>
      <c r="J695" s="199">
        <v>6973615</v>
      </c>
    </row>
    <row r="696" spans="1:12" x14ac:dyDescent="0.2">
      <c r="A696" s="224"/>
      <c r="B696" s="220"/>
      <c r="C696" s="220"/>
      <c r="D696" s="195" t="s">
        <v>189</v>
      </c>
      <c r="E696" s="197">
        <v>16</v>
      </c>
      <c r="F696" s="198">
        <v>11298</v>
      </c>
      <c r="G696" s="198">
        <v>180768</v>
      </c>
      <c r="H696" s="198">
        <v>2140</v>
      </c>
      <c r="I696" s="198">
        <v>34240</v>
      </c>
      <c r="J696" s="199">
        <v>146528</v>
      </c>
    </row>
    <row r="697" spans="1:12" x14ac:dyDescent="0.2">
      <c r="A697" s="224"/>
      <c r="B697" s="218" t="s">
        <v>197</v>
      </c>
      <c r="C697" s="218" t="s">
        <v>180</v>
      </c>
      <c r="D697" s="195" t="s">
        <v>213</v>
      </c>
      <c r="E697" s="197">
        <v>9</v>
      </c>
      <c r="F697" s="198">
        <v>19510</v>
      </c>
      <c r="G697" s="198">
        <v>175590</v>
      </c>
      <c r="H697" s="197">
        <v>0</v>
      </c>
      <c r="I697" s="197">
        <v>0</v>
      </c>
      <c r="J697" s="199">
        <v>175590</v>
      </c>
    </row>
    <row r="698" spans="1:12" x14ac:dyDescent="0.2">
      <c r="A698" s="224"/>
      <c r="B698" s="219"/>
      <c r="C698" s="220"/>
      <c r="D698" s="195" t="s">
        <v>222</v>
      </c>
      <c r="E698" s="197">
        <v>3</v>
      </c>
      <c r="F698" s="198">
        <v>12194</v>
      </c>
      <c r="G698" s="198">
        <v>36582</v>
      </c>
      <c r="H698" s="197">
        <v>0</v>
      </c>
      <c r="I698" s="197">
        <v>0</v>
      </c>
      <c r="J698" s="199">
        <v>36582</v>
      </c>
    </row>
    <row r="699" spans="1:12" x14ac:dyDescent="0.2">
      <c r="A699" s="224"/>
      <c r="B699" s="219"/>
      <c r="C699" s="218" t="s">
        <v>185</v>
      </c>
      <c r="D699" s="195" t="s">
        <v>208</v>
      </c>
      <c r="E699" s="197">
        <v>2</v>
      </c>
      <c r="F699" s="198">
        <v>21094</v>
      </c>
      <c r="G699" s="198">
        <v>42188</v>
      </c>
      <c r="H699" s="198">
        <v>1584</v>
      </c>
      <c r="I699" s="198">
        <v>3168</v>
      </c>
      <c r="J699" s="199">
        <v>39020</v>
      </c>
    </row>
    <row r="700" spans="1:12" x14ac:dyDescent="0.2">
      <c r="A700" s="224"/>
      <c r="B700" s="219"/>
      <c r="C700" s="219"/>
      <c r="D700" s="195" t="s">
        <v>204</v>
      </c>
      <c r="E700" s="197">
        <v>25</v>
      </c>
      <c r="F700" s="198">
        <v>35033</v>
      </c>
      <c r="G700" s="198">
        <v>875825</v>
      </c>
      <c r="H700" s="198">
        <v>1584</v>
      </c>
      <c r="I700" s="198">
        <v>39600</v>
      </c>
      <c r="J700" s="199">
        <v>836225</v>
      </c>
    </row>
    <row r="701" spans="1:12" x14ac:dyDescent="0.2">
      <c r="A701" s="224"/>
      <c r="B701" s="219"/>
      <c r="C701" s="220"/>
      <c r="D701" s="195" t="s">
        <v>205</v>
      </c>
      <c r="E701" s="197">
        <v>1</v>
      </c>
      <c r="F701" s="198">
        <v>26449</v>
      </c>
      <c r="G701" s="198">
        <v>26449</v>
      </c>
      <c r="H701" s="198">
        <v>1584</v>
      </c>
      <c r="I701" s="198">
        <v>1584</v>
      </c>
      <c r="J701" s="199">
        <v>24865</v>
      </c>
    </row>
    <row r="702" spans="1:12" x14ac:dyDescent="0.2">
      <c r="A702" s="224"/>
      <c r="B702" s="219"/>
      <c r="C702" s="218" t="s">
        <v>191</v>
      </c>
      <c r="D702" s="195" t="s">
        <v>214</v>
      </c>
      <c r="E702" s="197">
        <v>3</v>
      </c>
      <c r="F702" s="198">
        <v>33634</v>
      </c>
      <c r="G702" s="198">
        <v>100902</v>
      </c>
      <c r="H702" s="197">
        <v>954</v>
      </c>
      <c r="I702" s="198">
        <v>2862</v>
      </c>
      <c r="J702" s="199">
        <v>98040</v>
      </c>
    </row>
    <row r="703" spans="1:12" x14ac:dyDescent="0.2">
      <c r="A703" s="224"/>
      <c r="B703" s="219"/>
      <c r="C703" s="219"/>
      <c r="D703" s="195" t="s">
        <v>208</v>
      </c>
      <c r="E703" s="197">
        <v>374</v>
      </c>
      <c r="F703" s="198">
        <v>20464</v>
      </c>
      <c r="G703" s="198">
        <v>7653536</v>
      </c>
      <c r="H703" s="197">
        <v>954</v>
      </c>
      <c r="I703" s="198">
        <v>356796</v>
      </c>
      <c r="J703" s="199">
        <v>7296740</v>
      </c>
    </row>
    <row r="704" spans="1:12" x14ac:dyDescent="0.2">
      <c r="A704" s="224"/>
      <c r="B704" s="219"/>
      <c r="C704" s="219"/>
      <c r="D704" s="195" t="s">
        <v>209</v>
      </c>
      <c r="E704" s="197">
        <v>79</v>
      </c>
      <c r="F704" s="198">
        <v>13148</v>
      </c>
      <c r="G704" s="198">
        <v>1038692</v>
      </c>
      <c r="H704" s="197">
        <v>954</v>
      </c>
      <c r="I704" s="198">
        <v>75366</v>
      </c>
      <c r="J704" s="199">
        <v>963326</v>
      </c>
    </row>
    <row r="705" spans="1:12" x14ac:dyDescent="0.2">
      <c r="A705" s="224"/>
      <c r="B705" s="219"/>
      <c r="C705" s="219"/>
      <c r="D705" s="195" t="s">
        <v>204</v>
      </c>
      <c r="E705" s="197">
        <v>71</v>
      </c>
      <c r="F705" s="198">
        <v>34403</v>
      </c>
      <c r="G705" s="198">
        <v>2442613</v>
      </c>
      <c r="H705" s="197">
        <v>954</v>
      </c>
      <c r="I705" s="198">
        <v>67734</v>
      </c>
      <c r="J705" s="199">
        <v>2374879</v>
      </c>
    </row>
    <row r="706" spans="1:12" x14ac:dyDescent="0.2">
      <c r="A706" s="225"/>
      <c r="B706" s="220"/>
      <c r="C706" s="220"/>
      <c r="D706" s="195" t="s">
        <v>205</v>
      </c>
      <c r="E706" s="197">
        <v>14</v>
      </c>
      <c r="F706" s="198">
        <v>25819</v>
      </c>
      <c r="G706" s="198">
        <v>361466</v>
      </c>
      <c r="H706" s="197">
        <v>954</v>
      </c>
      <c r="I706" s="198">
        <v>13356</v>
      </c>
      <c r="J706" s="199">
        <v>348110</v>
      </c>
    </row>
    <row r="707" spans="1:12" ht="15.75" customHeight="1" x14ac:dyDescent="0.2">
      <c r="A707" s="223" t="s">
        <v>15</v>
      </c>
      <c r="B707" s="226" t="s">
        <v>110</v>
      </c>
      <c r="C707" s="227"/>
      <c r="D707" s="228"/>
      <c r="E707" s="197">
        <v>17</v>
      </c>
      <c r="F707" s="198"/>
      <c r="G707" s="198">
        <v>565183</v>
      </c>
      <c r="H707" s="198"/>
      <c r="I707" s="198">
        <v>24334</v>
      </c>
      <c r="J707" s="199">
        <v>540849</v>
      </c>
      <c r="K707" s="205"/>
      <c r="L707" s="205"/>
    </row>
    <row r="708" spans="1:12" x14ac:dyDescent="0.2">
      <c r="A708" s="224"/>
      <c r="B708" s="195" t="s">
        <v>176</v>
      </c>
      <c r="C708" s="195" t="s">
        <v>177</v>
      </c>
      <c r="D708" s="195" t="s">
        <v>178</v>
      </c>
      <c r="E708" s="221">
        <v>1</v>
      </c>
      <c r="F708" s="216">
        <v>8435</v>
      </c>
      <c r="G708" s="216">
        <v>8435</v>
      </c>
      <c r="H708" s="216">
        <v>2770</v>
      </c>
      <c r="I708" s="216">
        <v>2770</v>
      </c>
      <c r="J708" s="210">
        <v>5665</v>
      </c>
    </row>
    <row r="709" spans="1:12" x14ac:dyDescent="0.2">
      <c r="A709" s="224"/>
      <c r="B709" s="195" t="s">
        <v>179</v>
      </c>
      <c r="C709" s="195" t="s">
        <v>185</v>
      </c>
      <c r="D709" s="195" t="s">
        <v>188</v>
      </c>
      <c r="E709" s="222"/>
      <c r="F709" s="217"/>
      <c r="G709" s="217"/>
      <c r="H709" s="217"/>
      <c r="I709" s="217"/>
      <c r="J709" s="211"/>
    </row>
    <row r="710" spans="1:12" x14ac:dyDescent="0.2">
      <c r="A710" s="224"/>
      <c r="B710" s="218" t="s">
        <v>197</v>
      </c>
      <c r="C710" s="195" t="s">
        <v>185</v>
      </c>
      <c r="D710" s="195" t="s">
        <v>204</v>
      </c>
      <c r="E710" s="197">
        <v>10</v>
      </c>
      <c r="F710" s="198">
        <v>35033</v>
      </c>
      <c r="G710" s="198">
        <v>350330</v>
      </c>
      <c r="H710" s="198">
        <v>1584</v>
      </c>
      <c r="I710" s="198">
        <v>15840</v>
      </c>
      <c r="J710" s="199">
        <v>334490</v>
      </c>
    </row>
    <row r="711" spans="1:12" x14ac:dyDescent="0.2">
      <c r="A711" s="225"/>
      <c r="B711" s="220"/>
      <c r="C711" s="195" t="s">
        <v>191</v>
      </c>
      <c r="D711" s="195" t="s">
        <v>204</v>
      </c>
      <c r="E711" s="197">
        <v>6</v>
      </c>
      <c r="F711" s="198">
        <v>34403</v>
      </c>
      <c r="G711" s="198">
        <v>206418</v>
      </c>
      <c r="H711" s="197">
        <v>954</v>
      </c>
      <c r="I711" s="198">
        <v>5724</v>
      </c>
      <c r="J711" s="199">
        <v>200694</v>
      </c>
    </row>
    <row r="712" spans="1:12" ht="15.75" customHeight="1" x14ac:dyDescent="0.2">
      <c r="A712" s="223" t="s">
        <v>46</v>
      </c>
      <c r="B712" s="226" t="s">
        <v>110</v>
      </c>
      <c r="C712" s="227"/>
      <c r="D712" s="228"/>
      <c r="E712" s="198">
        <v>31792</v>
      </c>
      <c r="F712" s="198"/>
      <c r="G712" s="198">
        <v>434691142</v>
      </c>
      <c r="H712" s="198"/>
      <c r="I712" s="198">
        <v>69065888</v>
      </c>
      <c r="J712" s="199">
        <v>365625254</v>
      </c>
      <c r="K712" s="205"/>
      <c r="L712" s="205"/>
    </row>
    <row r="713" spans="1:12" x14ac:dyDescent="0.2">
      <c r="A713" s="224"/>
      <c r="B713" s="195" t="s">
        <v>176</v>
      </c>
      <c r="C713" s="195" t="s">
        <v>177</v>
      </c>
      <c r="D713" s="195" t="s">
        <v>178</v>
      </c>
      <c r="E713" s="221">
        <v>2</v>
      </c>
      <c r="F713" s="216">
        <v>27000</v>
      </c>
      <c r="G713" s="216">
        <v>54000</v>
      </c>
      <c r="H713" s="221">
        <v>0</v>
      </c>
      <c r="I713" s="221">
        <v>0</v>
      </c>
      <c r="J713" s="210">
        <v>54000</v>
      </c>
    </row>
    <row r="714" spans="1:12" x14ac:dyDescent="0.2">
      <c r="A714" s="224"/>
      <c r="B714" s="218" t="s">
        <v>179</v>
      </c>
      <c r="C714" s="218" t="s">
        <v>180</v>
      </c>
      <c r="D714" s="195" t="s">
        <v>220</v>
      </c>
      <c r="E714" s="222"/>
      <c r="F714" s="217"/>
      <c r="G714" s="217"/>
      <c r="H714" s="222"/>
      <c r="I714" s="222"/>
      <c r="J714" s="211"/>
    </row>
    <row r="715" spans="1:12" x14ac:dyDescent="0.2">
      <c r="A715" s="224"/>
      <c r="B715" s="219"/>
      <c r="C715" s="219"/>
      <c r="D715" s="195" t="s">
        <v>182</v>
      </c>
      <c r="E715" s="197">
        <v>1</v>
      </c>
      <c r="F715" s="198">
        <v>14344</v>
      </c>
      <c r="G715" s="198">
        <v>14344</v>
      </c>
      <c r="H715" s="197">
        <v>0</v>
      </c>
      <c r="I715" s="197">
        <v>0</v>
      </c>
      <c r="J715" s="199">
        <v>14344</v>
      </c>
    </row>
    <row r="716" spans="1:12" x14ac:dyDescent="0.2">
      <c r="A716" s="224"/>
      <c r="B716" s="219"/>
      <c r="C716" s="219"/>
      <c r="D716" s="195" t="s">
        <v>183</v>
      </c>
      <c r="E716" s="197">
        <v>850</v>
      </c>
      <c r="F716" s="198">
        <v>6851</v>
      </c>
      <c r="G716" s="198">
        <v>5823350</v>
      </c>
      <c r="H716" s="197">
        <v>0</v>
      </c>
      <c r="I716" s="197">
        <v>0</v>
      </c>
      <c r="J716" s="199">
        <v>5823350</v>
      </c>
    </row>
    <row r="717" spans="1:12" x14ac:dyDescent="0.2">
      <c r="A717" s="224"/>
      <c r="B717" s="219"/>
      <c r="C717" s="220"/>
      <c r="D717" s="195" t="s">
        <v>184</v>
      </c>
      <c r="E717" s="197">
        <v>5</v>
      </c>
      <c r="F717" s="198">
        <v>10344</v>
      </c>
      <c r="G717" s="198">
        <v>51720</v>
      </c>
      <c r="H717" s="197">
        <v>0</v>
      </c>
      <c r="I717" s="197">
        <v>0</v>
      </c>
      <c r="J717" s="199">
        <v>51720</v>
      </c>
    </row>
    <row r="718" spans="1:12" x14ac:dyDescent="0.2">
      <c r="A718" s="224"/>
      <c r="B718" s="219"/>
      <c r="C718" s="218" t="s">
        <v>185</v>
      </c>
      <c r="D718" s="195" t="s">
        <v>186</v>
      </c>
      <c r="E718" s="197">
        <v>4</v>
      </c>
      <c r="F718" s="198">
        <v>28584</v>
      </c>
      <c r="G718" s="198">
        <v>114336</v>
      </c>
      <c r="H718" s="198">
        <v>2770</v>
      </c>
      <c r="I718" s="198">
        <v>11080</v>
      </c>
      <c r="J718" s="199">
        <v>103256</v>
      </c>
    </row>
    <row r="719" spans="1:12" x14ac:dyDescent="0.2">
      <c r="A719" s="224"/>
      <c r="B719" s="219"/>
      <c r="C719" s="219"/>
      <c r="D719" s="195" t="s">
        <v>187</v>
      </c>
      <c r="E719" s="197">
        <v>4</v>
      </c>
      <c r="F719" s="198">
        <v>15928</v>
      </c>
      <c r="G719" s="198">
        <v>63712</v>
      </c>
      <c r="H719" s="198">
        <v>2770</v>
      </c>
      <c r="I719" s="198">
        <v>11080</v>
      </c>
      <c r="J719" s="199">
        <v>52632</v>
      </c>
    </row>
    <row r="720" spans="1:12" x14ac:dyDescent="0.2">
      <c r="A720" s="224"/>
      <c r="B720" s="219"/>
      <c r="C720" s="219"/>
      <c r="D720" s="195" t="s">
        <v>188</v>
      </c>
      <c r="E720" s="197">
        <v>238</v>
      </c>
      <c r="F720" s="198">
        <v>8435</v>
      </c>
      <c r="G720" s="198">
        <v>2007530</v>
      </c>
      <c r="H720" s="198">
        <v>2770</v>
      </c>
      <c r="I720" s="198">
        <v>659260</v>
      </c>
      <c r="J720" s="199">
        <v>1348270</v>
      </c>
    </row>
    <row r="721" spans="1:10" x14ac:dyDescent="0.2">
      <c r="A721" s="224"/>
      <c r="B721" s="219"/>
      <c r="C721" s="220"/>
      <c r="D721" s="195" t="s">
        <v>189</v>
      </c>
      <c r="E721" s="197">
        <v>3</v>
      </c>
      <c r="F721" s="198">
        <v>11928</v>
      </c>
      <c r="G721" s="198">
        <v>35784</v>
      </c>
      <c r="H721" s="198">
        <v>2770</v>
      </c>
      <c r="I721" s="198">
        <v>8310</v>
      </c>
      <c r="J721" s="199">
        <v>27474</v>
      </c>
    </row>
    <row r="722" spans="1:10" x14ac:dyDescent="0.2">
      <c r="A722" s="224"/>
      <c r="B722" s="219"/>
      <c r="C722" s="218" t="s">
        <v>191</v>
      </c>
      <c r="D722" s="195" t="s">
        <v>192</v>
      </c>
      <c r="E722" s="197">
        <v>4</v>
      </c>
      <c r="F722" s="198">
        <v>31084</v>
      </c>
      <c r="G722" s="198">
        <v>124336</v>
      </c>
      <c r="H722" s="198">
        <v>2140</v>
      </c>
      <c r="I722" s="198">
        <v>8560</v>
      </c>
      <c r="J722" s="199">
        <v>115776</v>
      </c>
    </row>
    <row r="723" spans="1:10" x14ac:dyDescent="0.2">
      <c r="A723" s="224"/>
      <c r="B723" s="219"/>
      <c r="C723" s="219"/>
      <c r="D723" s="195" t="s">
        <v>186</v>
      </c>
      <c r="E723" s="198">
        <v>1594</v>
      </c>
      <c r="F723" s="198">
        <v>27954</v>
      </c>
      <c r="G723" s="198">
        <v>44558676</v>
      </c>
      <c r="H723" s="198">
        <v>2140</v>
      </c>
      <c r="I723" s="198">
        <v>3411160</v>
      </c>
      <c r="J723" s="199">
        <v>41147516</v>
      </c>
    </row>
    <row r="724" spans="1:10" x14ac:dyDescent="0.2">
      <c r="A724" s="224"/>
      <c r="B724" s="219"/>
      <c r="C724" s="219"/>
      <c r="D724" s="195" t="s">
        <v>187</v>
      </c>
      <c r="E724" s="198">
        <v>3432</v>
      </c>
      <c r="F724" s="198">
        <v>15298</v>
      </c>
      <c r="G724" s="198">
        <v>52502736</v>
      </c>
      <c r="H724" s="198">
        <v>2140</v>
      </c>
      <c r="I724" s="198">
        <v>7344480</v>
      </c>
      <c r="J724" s="199">
        <v>45158256</v>
      </c>
    </row>
    <row r="725" spans="1:10" x14ac:dyDescent="0.2">
      <c r="A725" s="224"/>
      <c r="B725" s="219"/>
      <c r="C725" s="219"/>
      <c r="D725" s="195" t="s">
        <v>193</v>
      </c>
      <c r="E725" s="197">
        <v>50</v>
      </c>
      <c r="F725" s="198">
        <v>20416</v>
      </c>
      <c r="G725" s="198">
        <v>1020800</v>
      </c>
      <c r="H725" s="198">
        <v>2140</v>
      </c>
      <c r="I725" s="198">
        <v>107000</v>
      </c>
      <c r="J725" s="199">
        <v>913800</v>
      </c>
    </row>
    <row r="726" spans="1:10" x14ac:dyDescent="0.2">
      <c r="A726" s="224"/>
      <c r="B726" s="219"/>
      <c r="C726" s="219"/>
      <c r="D726" s="195" t="s">
        <v>188</v>
      </c>
      <c r="E726" s="198">
        <v>11497</v>
      </c>
      <c r="F726" s="198">
        <v>7805</v>
      </c>
      <c r="G726" s="198">
        <v>89734085</v>
      </c>
      <c r="H726" s="198">
        <v>2140</v>
      </c>
      <c r="I726" s="198">
        <v>24603580</v>
      </c>
      <c r="J726" s="199">
        <v>65130505</v>
      </c>
    </row>
    <row r="727" spans="1:10" x14ac:dyDescent="0.2">
      <c r="A727" s="224"/>
      <c r="B727" s="220"/>
      <c r="C727" s="220"/>
      <c r="D727" s="195" t="s">
        <v>189</v>
      </c>
      <c r="E727" s="198">
        <v>2162</v>
      </c>
      <c r="F727" s="198">
        <v>11298</v>
      </c>
      <c r="G727" s="198">
        <v>24426276</v>
      </c>
      <c r="H727" s="198">
        <v>2140</v>
      </c>
      <c r="I727" s="198">
        <v>4626680</v>
      </c>
      <c r="J727" s="199">
        <v>19799596</v>
      </c>
    </row>
    <row r="728" spans="1:10" ht="15.75" customHeight="1" x14ac:dyDescent="0.2">
      <c r="A728" s="224"/>
      <c r="B728" s="218" t="s">
        <v>211</v>
      </c>
      <c r="C728" s="218" t="s">
        <v>185</v>
      </c>
      <c r="D728" s="195" t="s">
        <v>215</v>
      </c>
      <c r="E728" s="197">
        <v>76</v>
      </c>
      <c r="F728" s="198">
        <v>12313</v>
      </c>
      <c r="G728" s="198">
        <v>935788</v>
      </c>
      <c r="H728" s="198">
        <v>5613</v>
      </c>
      <c r="I728" s="198">
        <v>426588</v>
      </c>
      <c r="J728" s="199">
        <v>509200</v>
      </c>
    </row>
    <row r="729" spans="1:10" x14ac:dyDescent="0.2">
      <c r="A729" s="224"/>
      <c r="B729" s="219"/>
      <c r="C729" s="220"/>
      <c r="D729" s="195" t="s">
        <v>231</v>
      </c>
      <c r="E729" s="197">
        <v>1</v>
      </c>
      <c r="F729" s="198">
        <v>10167</v>
      </c>
      <c r="G729" s="198">
        <v>10167</v>
      </c>
      <c r="H729" s="198">
        <v>3467</v>
      </c>
      <c r="I729" s="198">
        <v>3467</v>
      </c>
      <c r="J729" s="199">
        <v>6700</v>
      </c>
    </row>
    <row r="730" spans="1:10" x14ac:dyDescent="0.2">
      <c r="A730" s="224"/>
      <c r="B730" s="219"/>
      <c r="C730" s="218" t="s">
        <v>191</v>
      </c>
      <c r="D730" s="195" t="s">
        <v>227</v>
      </c>
      <c r="E730" s="197">
        <v>1</v>
      </c>
      <c r="F730" s="198">
        <v>19323</v>
      </c>
      <c r="G730" s="198">
        <v>19323</v>
      </c>
      <c r="H730" s="198">
        <v>12623</v>
      </c>
      <c r="I730" s="198">
        <v>12623</v>
      </c>
      <c r="J730" s="199">
        <v>6700</v>
      </c>
    </row>
    <row r="731" spans="1:10" x14ac:dyDescent="0.2">
      <c r="A731" s="224"/>
      <c r="B731" s="219"/>
      <c r="C731" s="219"/>
      <c r="D731" s="195" t="s">
        <v>215</v>
      </c>
      <c r="E731" s="198">
        <v>3433</v>
      </c>
      <c r="F731" s="198">
        <v>12313</v>
      </c>
      <c r="G731" s="198">
        <v>42270529</v>
      </c>
      <c r="H731" s="198">
        <v>5613</v>
      </c>
      <c r="I731" s="198">
        <v>19269429</v>
      </c>
      <c r="J731" s="199">
        <v>23001100</v>
      </c>
    </row>
    <row r="732" spans="1:10" x14ac:dyDescent="0.2">
      <c r="A732" s="224"/>
      <c r="B732" s="219"/>
      <c r="C732" s="219"/>
      <c r="D732" s="195" t="s">
        <v>216</v>
      </c>
      <c r="E732" s="197">
        <v>2</v>
      </c>
      <c r="F732" s="197">
        <v>0</v>
      </c>
      <c r="G732" s="197">
        <v>0</v>
      </c>
      <c r="H732" s="197">
        <v>0</v>
      </c>
      <c r="I732" s="197">
        <v>0</v>
      </c>
      <c r="J732" s="200">
        <v>0</v>
      </c>
    </row>
    <row r="733" spans="1:10" x14ac:dyDescent="0.2">
      <c r="A733" s="224"/>
      <c r="B733" s="219"/>
      <c r="C733" s="219"/>
      <c r="D733" s="195" t="s">
        <v>202</v>
      </c>
      <c r="E733" s="197">
        <v>11</v>
      </c>
      <c r="F733" s="198">
        <v>9246</v>
      </c>
      <c r="G733" s="198">
        <v>101706</v>
      </c>
      <c r="H733" s="198">
        <v>2546</v>
      </c>
      <c r="I733" s="198">
        <v>28006</v>
      </c>
      <c r="J733" s="199">
        <v>73700</v>
      </c>
    </row>
    <row r="734" spans="1:10" x14ac:dyDescent="0.2">
      <c r="A734" s="224"/>
      <c r="B734" s="220"/>
      <c r="C734" s="220"/>
      <c r="D734" s="195" t="s">
        <v>231</v>
      </c>
      <c r="E734" s="197">
        <v>4</v>
      </c>
      <c r="F734" s="198">
        <v>9537</v>
      </c>
      <c r="G734" s="198">
        <v>38148</v>
      </c>
      <c r="H734" s="198">
        <v>2837</v>
      </c>
      <c r="I734" s="198">
        <v>11348</v>
      </c>
      <c r="J734" s="199">
        <v>26800</v>
      </c>
    </row>
    <row r="735" spans="1:10" x14ac:dyDescent="0.2">
      <c r="A735" s="224"/>
      <c r="B735" s="218" t="s">
        <v>194</v>
      </c>
      <c r="C735" s="218"/>
      <c r="D735" s="195" t="s">
        <v>195</v>
      </c>
      <c r="E735" s="197">
        <v>17</v>
      </c>
      <c r="F735" s="198">
        <v>21290</v>
      </c>
      <c r="G735" s="198">
        <v>361930</v>
      </c>
      <c r="H735" s="198">
        <v>3465</v>
      </c>
      <c r="I735" s="198">
        <v>58905</v>
      </c>
      <c r="J735" s="199">
        <v>303025</v>
      </c>
    </row>
    <row r="736" spans="1:10" x14ac:dyDescent="0.2">
      <c r="A736" s="224"/>
      <c r="B736" s="220"/>
      <c r="C736" s="220"/>
      <c r="D736" s="195" t="s">
        <v>196</v>
      </c>
      <c r="E736" s="197">
        <v>202</v>
      </c>
      <c r="F736" s="198">
        <v>18337</v>
      </c>
      <c r="G736" s="198">
        <v>3704074</v>
      </c>
      <c r="H736" s="198">
        <v>3465</v>
      </c>
      <c r="I736" s="198">
        <v>699930</v>
      </c>
      <c r="J736" s="199">
        <v>3004144</v>
      </c>
    </row>
    <row r="737" spans="1:10" x14ac:dyDescent="0.2">
      <c r="A737" s="224"/>
      <c r="B737" s="218" t="s">
        <v>197</v>
      </c>
      <c r="C737" s="218" t="s">
        <v>180</v>
      </c>
      <c r="D737" s="195" t="s">
        <v>224</v>
      </c>
      <c r="E737" s="197">
        <v>1</v>
      </c>
      <c r="F737" s="198">
        <v>32680</v>
      </c>
      <c r="G737" s="198">
        <v>32680</v>
      </c>
      <c r="H737" s="197">
        <v>0</v>
      </c>
      <c r="I737" s="197">
        <v>0</v>
      </c>
      <c r="J737" s="199">
        <v>32680</v>
      </c>
    </row>
    <row r="738" spans="1:10" x14ac:dyDescent="0.2">
      <c r="A738" s="224"/>
      <c r="B738" s="219"/>
      <c r="C738" s="219"/>
      <c r="D738" s="195" t="s">
        <v>213</v>
      </c>
      <c r="E738" s="197">
        <v>21</v>
      </c>
      <c r="F738" s="198">
        <v>19510</v>
      </c>
      <c r="G738" s="198">
        <v>409710</v>
      </c>
      <c r="H738" s="197">
        <v>0</v>
      </c>
      <c r="I738" s="197">
        <v>0</v>
      </c>
      <c r="J738" s="199">
        <v>409710</v>
      </c>
    </row>
    <row r="739" spans="1:10" x14ac:dyDescent="0.2">
      <c r="A739" s="224"/>
      <c r="B739" s="219"/>
      <c r="C739" s="219"/>
      <c r="D739" s="195" t="s">
        <v>198</v>
      </c>
      <c r="E739" s="197">
        <v>59</v>
      </c>
      <c r="F739" s="198">
        <v>33449</v>
      </c>
      <c r="G739" s="198">
        <v>1973491</v>
      </c>
      <c r="H739" s="197">
        <v>0</v>
      </c>
      <c r="I739" s="197">
        <v>0</v>
      </c>
      <c r="J739" s="199">
        <v>1973491</v>
      </c>
    </row>
    <row r="740" spans="1:10" x14ac:dyDescent="0.2">
      <c r="A740" s="224"/>
      <c r="B740" s="219"/>
      <c r="C740" s="219"/>
      <c r="D740" s="195" t="s">
        <v>218</v>
      </c>
      <c r="E740" s="197">
        <v>2</v>
      </c>
      <c r="F740" s="198">
        <v>3977</v>
      </c>
      <c r="G740" s="198">
        <v>7954</v>
      </c>
      <c r="H740" s="197">
        <v>0</v>
      </c>
      <c r="I740" s="197">
        <v>0</v>
      </c>
      <c r="J740" s="199">
        <v>7954</v>
      </c>
    </row>
    <row r="741" spans="1:10" x14ac:dyDescent="0.2">
      <c r="A741" s="224"/>
      <c r="B741" s="219"/>
      <c r="C741" s="220"/>
      <c r="D741" s="195" t="s">
        <v>200</v>
      </c>
      <c r="E741" s="197">
        <v>1</v>
      </c>
      <c r="F741" s="198">
        <v>6198</v>
      </c>
      <c r="G741" s="198">
        <v>6198</v>
      </c>
      <c r="H741" s="197">
        <v>0</v>
      </c>
      <c r="I741" s="197">
        <v>0</v>
      </c>
      <c r="J741" s="199">
        <v>6198</v>
      </c>
    </row>
    <row r="742" spans="1:10" x14ac:dyDescent="0.2">
      <c r="A742" s="224"/>
      <c r="B742" s="219"/>
      <c r="C742" s="218" t="s">
        <v>185</v>
      </c>
      <c r="D742" s="195" t="s">
        <v>201</v>
      </c>
      <c r="E742" s="197">
        <v>5</v>
      </c>
      <c r="F742" s="198">
        <v>7059</v>
      </c>
      <c r="G742" s="198">
        <v>35295</v>
      </c>
      <c r="H742" s="198">
        <v>1584</v>
      </c>
      <c r="I742" s="198">
        <v>7920</v>
      </c>
      <c r="J742" s="199">
        <v>27375</v>
      </c>
    </row>
    <row r="743" spans="1:10" x14ac:dyDescent="0.2">
      <c r="A743" s="224"/>
      <c r="B743" s="219"/>
      <c r="C743" s="219"/>
      <c r="D743" s="195" t="s">
        <v>208</v>
      </c>
      <c r="E743" s="197">
        <v>8</v>
      </c>
      <c r="F743" s="198">
        <v>21094</v>
      </c>
      <c r="G743" s="198">
        <v>168752</v>
      </c>
      <c r="H743" s="198">
        <v>1584</v>
      </c>
      <c r="I743" s="198">
        <v>12672</v>
      </c>
      <c r="J743" s="199">
        <v>156080</v>
      </c>
    </row>
    <row r="744" spans="1:10" x14ac:dyDescent="0.2">
      <c r="A744" s="224"/>
      <c r="B744" s="219"/>
      <c r="C744" s="219"/>
      <c r="D744" s="195" t="s">
        <v>204</v>
      </c>
      <c r="E744" s="197">
        <v>1</v>
      </c>
      <c r="F744" s="198">
        <v>35033</v>
      </c>
      <c r="G744" s="198">
        <v>35033</v>
      </c>
      <c r="H744" s="198">
        <v>1584</v>
      </c>
      <c r="I744" s="198">
        <v>1584</v>
      </c>
      <c r="J744" s="199">
        <v>33449</v>
      </c>
    </row>
    <row r="745" spans="1:10" x14ac:dyDescent="0.2">
      <c r="A745" s="224"/>
      <c r="B745" s="219"/>
      <c r="C745" s="219"/>
      <c r="D745" s="195" t="s">
        <v>205</v>
      </c>
      <c r="E745" s="197">
        <v>1</v>
      </c>
      <c r="F745" s="198">
        <v>26449</v>
      </c>
      <c r="G745" s="198">
        <v>26449</v>
      </c>
      <c r="H745" s="198">
        <v>1584</v>
      </c>
      <c r="I745" s="198">
        <v>1584</v>
      </c>
      <c r="J745" s="199">
        <v>24865</v>
      </c>
    </row>
    <row r="746" spans="1:10" x14ac:dyDescent="0.2">
      <c r="A746" s="224"/>
      <c r="B746" s="219"/>
      <c r="C746" s="219"/>
      <c r="D746" s="195" t="s">
        <v>206</v>
      </c>
      <c r="E746" s="197">
        <v>5</v>
      </c>
      <c r="F746" s="198">
        <v>5561</v>
      </c>
      <c r="G746" s="198">
        <v>27805</v>
      </c>
      <c r="H746" s="198">
        <v>1584</v>
      </c>
      <c r="I746" s="198">
        <v>7920</v>
      </c>
      <c r="J746" s="199">
        <v>19885</v>
      </c>
    </row>
    <row r="747" spans="1:10" x14ac:dyDescent="0.2">
      <c r="A747" s="224"/>
      <c r="B747" s="219"/>
      <c r="C747" s="220"/>
      <c r="D747" s="195" t="s">
        <v>207</v>
      </c>
      <c r="E747" s="197">
        <v>2</v>
      </c>
      <c r="F747" s="198">
        <v>7782</v>
      </c>
      <c r="G747" s="198">
        <v>15564</v>
      </c>
      <c r="H747" s="198">
        <v>1584</v>
      </c>
      <c r="I747" s="198">
        <v>3168</v>
      </c>
      <c r="J747" s="199">
        <v>12396</v>
      </c>
    </row>
    <row r="748" spans="1:10" x14ac:dyDescent="0.2">
      <c r="A748" s="224"/>
      <c r="B748" s="219"/>
      <c r="C748" s="195" t="s">
        <v>190</v>
      </c>
      <c r="D748" s="195" t="s">
        <v>206</v>
      </c>
      <c r="E748" s="197">
        <v>23</v>
      </c>
      <c r="F748" s="198">
        <v>5298</v>
      </c>
      <c r="G748" s="198">
        <v>121861</v>
      </c>
      <c r="H748" s="198">
        <v>1338</v>
      </c>
      <c r="I748" s="198">
        <v>30774</v>
      </c>
      <c r="J748" s="199">
        <v>91087</v>
      </c>
    </row>
    <row r="749" spans="1:10" x14ac:dyDescent="0.2">
      <c r="A749" s="224"/>
      <c r="B749" s="219"/>
      <c r="C749" s="218" t="s">
        <v>191</v>
      </c>
      <c r="D749" s="195" t="s">
        <v>201</v>
      </c>
      <c r="E749" s="197">
        <v>637</v>
      </c>
      <c r="F749" s="198">
        <v>6429</v>
      </c>
      <c r="G749" s="198">
        <v>4095273</v>
      </c>
      <c r="H749" s="197">
        <v>954</v>
      </c>
      <c r="I749" s="198">
        <v>607698</v>
      </c>
      <c r="J749" s="199">
        <v>3487575</v>
      </c>
    </row>
    <row r="750" spans="1:10" x14ac:dyDescent="0.2">
      <c r="A750" s="224"/>
      <c r="B750" s="219"/>
      <c r="C750" s="219"/>
      <c r="D750" s="195" t="s">
        <v>228</v>
      </c>
      <c r="E750" s="197">
        <v>4</v>
      </c>
      <c r="F750" s="198">
        <v>105333</v>
      </c>
      <c r="G750" s="198">
        <v>421332</v>
      </c>
      <c r="H750" s="197">
        <v>954</v>
      </c>
      <c r="I750" s="198">
        <v>3816</v>
      </c>
      <c r="J750" s="199">
        <v>417516</v>
      </c>
    </row>
    <row r="751" spans="1:10" x14ac:dyDescent="0.2">
      <c r="A751" s="224"/>
      <c r="B751" s="219"/>
      <c r="C751" s="219"/>
      <c r="D751" s="195" t="s">
        <v>214</v>
      </c>
      <c r="E751" s="197">
        <v>164</v>
      </c>
      <c r="F751" s="198">
        <v>33634</v>
      </c>
      <c r="G751" s="198">
        <v>5515976</v>
      </c>
      <c r="H751" s="197">
        <v>954</v>
      </c>
      <c r="I751" s="198">
        <v>156456</v>
      </c>
      <c r="J751" s="199">
        <v>5359520</v>
      </c>
    </row>
    <row r="752" spans="1:10" x14ac:dyDescent="0.2">
      <c r="A752" s="224"/>
      <c r="B752" s="219"/>
      <c r="C752" s="219"/>
      <c r="D752" s="195" t="s">
        <v>208</v>
      </c>
      <c r="E752" s="198">
        <v>3680</v>
      </c>
      <c r="F752" s="198">
        <v>20464</v>
      </c>
      <c r="G752" s="198">
        <v>75307520</v>
      </c>
      <c r="H752" s="197">
        <v>954</v>
      </c>
      <c r="I752" s="198">
        <v>3510720</v>
      </c>
      <c r="J752" s="199">
        <v>71796800</v>
      </c>
    </row>
    <row r="753" spans="1:12" x14ac:dyDescent="0.2">
      <c r="A753" s="224"/>
      <c r="B753" s="219"/>
      <c r="C753" s="219"/>
      <c r="D753" s="195" t="s">
        <v>209</v>
      </c>
      <c r="E753" s="197">
        <v>523</v>
      </c>
      <c r="F753" s="198">
        <v>13148</v>
      </c>
      <c r="G753" s="198">
        <v>6876404</v>
      </c>
      <c r="H753" s="197">
        <v>954</v>
      </c>
      <c r="I753" s="198">
        <v>498942</v>
      </c>
      <c r="J753" s="199">
        <v>6377462</v>
      </c>
    </row>
    <row r="754" spans="1:12" x14ac:dyDescent="0.2">
      <c r="A754" s="224"/>
      <c r="B754" s="219"/>
      <c r="C754" s="219"/>
      <c r="D754" s="195" t="s">
        <v>202</v>
      </c>
      <c r="E754" s="197">
        <v>192</v>
      </c>
      <c r="F754" s="198">
        <v>9246</v>
      </c>
      <c r="G754" s="198">
        <v>1775232</v>
      </c>
      <c r="H754" s="197">
        <v>954</v>
      </c>
      <c r="I754" s="198">
        <v>183168</v>
      </c>
      <c r="J754" s="199">
        <v>1592064</v>
      </c>
    </row>
    <row r="755" spans="1:12" x14ac:dyDescent="0.2">
      <c r="A755" s="224"/>
      <c r="B755" s="219"/>
      <c r="C755" s="219"/>
      <c r="D755" s="195" t="s">
        <v>203</v>
      </c>
      <c r="E755" s="197">
        <v>9</v>
      </c>
      <c r="F755" s="198">
        <v>6320</v>
      </c>
      <c r="G755" s="198">
        <v>56880</v>
      </c>
      <c r="H755" s="197">
        <v>954</v>
      </c>
      <c r="I755" s="198">
        <v>8586</v>
      </c>
      <c r="J755" s="199">
        <v>48294</v>
      </c>
    </row>
    <row r="756" spans="1:12" x14ac:dyDescent="0.2">
      <c r="A756" s="224"/>
      <c r="B756" s="219"/>
      <c r="C756" s="219"/>
      <c r="D756" s="195" t="s">
        <v>219</v>
      </c>
      <c r="E756" s="197">
        <v>61</v>
      </c>
      <c r="F756" s="198">
        <v>3881</v>
      </c>
      <c r="G756" s="198">
        <v>236741</v>
      </c>
      <c r="H756" s="197">
        <v>954</v>
      </c>
      <c r="I756" s="198">
        <v>58194</v>
      </c>
      <c r="J756" s="199">
        <v>178547</v>
      </c>
    </row>
    <row r="757" spans="1:12" x14ac:dyDescent="0.2">
      <c r="A757" s="224"/>
      <c r="B757" s="219"/>
      <c r="C757" s="219"/>
      <c r="D757" s="195" t="s">
        <v>210</v>
      </c>
      <c r="E757" s="197">
        <v>92</v>
      </c>
      <c r="F757" s="198">
        <v>2418</v>
      </c>
      <c r="G757" s="198">
        <v>222456</v>
      </c>
      <c r="H757" s="197">
        <v>954</v>
      </c>
      <c r="I757" s="198">
        <v>87768</v>
      </c>
      <c r="J757" s="199">
        <v>134688</v>
      </c>
    </row>
    <row r="758" spans="1:12" x14ac:dyDescent="0.2">
      <c r="A758" s="224"/>
      <c r="B758" s="219"/>
      <c r="C758" s="219"/>
      <c r="D758" s="195" t="s">
        <v>204</v>
      </c>
      <c r="E758" s="198">
        <v>1859</v>
      </c>
      <c r="F758" s="198">
        <v>34403</v>
      </c>
      <c r="G758" s="198">
        <v>63955177</v>
      </c>
      <c r="H758" s="197">
        <v>954</v>
      </c>
      <c r="I758" s="198">
        <v>1773486</v>
      </c>
      <c r="J758" s="199">
        <v>62181691</v>
      </c>
    </row>
    <row r="759" spans="1:12" x14ac:dyDescent="0.2">
      <c r="A759" s="224"/>
      <c r="B759" s="219"/>
      <c r="C759" s="219"/>
      <c r="D759" s="195" t="s">
        <v>205</v>
      </c>
      <c r="E759" s="197">
        <v>24</v>
      </c>
      <c r="F759" s="198">
        <v>25819</v>
      </c>
      <c r="G759" s="198">
        <v>619656</v>
      </c>
      <c r="H759" s="197">
        <v>954</v>
      </c>
      <c r="I759" s="198">
        <v>22896</v>
      </c>
      <c r="J759" s="199">
        <v>596760</v>
      </c>
    </row>
    <row r="760" spans="1:12" x14ac:dyDescent="0.2">
      <c r="A760" s="224"/>
      <c r="B760" s="219"/>
      <c r="C760" s="219"/>
      <c r="D760" s="195" t="s">
        <v>206</v>
      </c>
      <c r="E760" s="197">
        <v>507</v>
      </c>
      <c r="F760" s="198">
        <v>4931</v>
      </c>
      <c r="G760" s="198">
        <v>2500017</v>
      </c>
      <c r="H760" s="197">
        <v>954</v>
      </c>
      <c r="I760" s="198">
        <v>483678</v>
      </c>
      <c r="J760" s="199">
        <v>2016339</v>
      </c>
    </row>
    <row r="761" spans="1:12" x14ac:dyDescent="0.2">
      <c r="A761" s="225"/>
      <c r="B761" s="220"/>
      <c r="C761" s="220"/>
      <c r="D761" s="195" t="s">
        <v>207</v>
      </c>
      <c r="E761" s="197">
        <v>318</v>
      </c>
      <c r="F761" s="198">
        <v>7152</v>
      </c>
      <c r="G761" s="198">
        <v>2274336</v>
      </c>
      <c r="H761" s="197">
        <v>954</v>
      </c>
      <c r="I761" s="198">
        <v>303372</v>
      </c>
      <c r="J761" s="199">
        <v>1970964</v>
      </c>
    </row>
    <row r="762" spans="1:12" ht="15.75" customHeight="1" x14ac:dyDescent="0.2">
      <c r="A762" s="223" t="s">
        <v>16</v>
      </c>
      <c r="B762" s="226" t="s">
        <v>110</v>
      </c>
      <c r="C762" s="227"/>
      <c r="D762" s="228"/>
      <c r="E762" s="198">
        <v>6392</v>
      </c>
      <c r="F762" s="198"/>
      <c r="G762" s="198">
        <v>84426143</v>
      </c>
      <c r="H762" s="198"/>
      <c r="I762" s="198">
        <v>11700466</v>
      </c>
      <c r="J762" s="199">
        <v>72725677</v>
      </c>
      <c r="K762" s="205"/>
      <c r="L762" s="205"/>
    </row>
    <row r="763" spans="1:12" x14ac:dyDescent="0.2">
      <c r="A763" s="224"/>
      <c r="B763" s="195" t="s">
        <v>176</v>
      </c>
      <c r="C763" s="195" t="s">
        <v>177</v>
      </c>
      <c r="D763" s="195" t="s">
        <v>178</v>
      </c>
      <c r="E763" s="221">
        <v>25</v>
      </c>
      <c r="F763" s="216">
        <v>6851</v>
      </c>
      <c r="G763" s="216">
        <v>171275</v>
      </c>
      <c r="H763" s="221">
        <v>0</v>
      </c>
      <c r="I763" s="221">
        <v>0</v>
      </c>
      <c r="J763" s="210">
        <v>171275</v>
      </c>
    </row>
    <row r="764" spans="1:12" x14ac:dyDescent="0.2">
      <c r="A764" s="224"/>
      <c r="B764" s="218" t="s">
        <v>179</v>
      </c>
      <c r="C764" s="195" t="s">
        <v>180</v>
      </c>
      <c r="D764" s="195" t="s">
        <v>183</v>
      </c>
      <c r="E764" s="222"/>
      <c r="F764" s="217"/>
      <c r="G764" s="217"/>
      <c r="H764" s="222"/>
      <c r="I764" s="222"/>
      <c r="J764" s="211"/>
    </row>
    <row r="765" spans="1:12" ht="15.75" customHeight="1" x14ac:dyDescent="0.2">
      <c r="A765" s="224"/>
      <c r="B765" s="219"/>
      <c r="C765" s="218" t="s">
        <v>185</v>
      </c>
      <c r="D765" s="195" t="s">
        <v>186</v>
      </c>
      <c r="E765" s="197">
        <v>28</v>
      </c>
      <c r="F765" s="198">
        <v>28584</v>
      </c>
      <c r="G765" s="198">
        <v>800352</v>
      </c>
      <c r="H765" s="198">
        <v>2770</v>
      </c>
      <c r="I765" s="198">
        <v>77560</v>
      </c>
      <c r="J765" s="199">
        <v>722792</v>
      </c>
    </row>
    <row r="766" spans="1:12" x14ac:dyDescent="0.2">
      <c r="A766" s="224"/>
      <c r="B766" s="219"/>
      <c r="C766" s="220"/>
      <c r="D766" s="195" t="s">
        <v>188</v>
      </c>
      <c r="E766" s="197">
        <v>585</v>
      </c>
      <c r="F766" s="198">
        <v>8435</v>
      </c>
      <c r="G766" s="198">
        <v>4934475</v>
      </c>
      <c r="H766" s="198">
        <v>2770</v>
      </c>
      <c r="I766" s="198">
        <v>1620450</v>
      </c>
      <c r="J766" s="199">
        <v>3314025</v>
      </c>
    </row>
    <row r="767" spans="1:12" x14ac:dyDescent="0.2">
      <c r="A767" s="224"/>
      <c r="B767" s="219"/>
      <c r="C767" s="218" t="s">
        <v>191</v>
      </c>
      <c r="D767" s="195" t="s">
        <v>186</v>
      </c>
      <c r="E767" s="197">
        <v>61</v>
      </c>
      <c r="F767" s="198">
        <v>27954</v>
      </c>
      <c r="G767" s="198">
        <v>1705194</v>
      </c>
      <c r="H767" s="198">
        <v>2140</v>
      </c>
      <c r="I767" s="198">
        <v>130540</v>
      </c>
      <c r="J767" s="199">
        <v>1574654</v>
      </c>
    </row>
    <row r="768" spans="1:12" x14ac:dyDescent="0.2">
      <c r="A768" s="224"/>
      <c r="B768" s="219"/>
      <c r="C768" s="219"/>
      <c r="D768" s="195" t="s">
        <v>188</v>
      </c>
      <c r="E768" s="198">
        <v>3463</v>
      </c>
      <c r="F768" s="198">
        <v>7805</v>
      </c>
      <c r="G768" s="198">
        <v>27028715</v>
      </c>
      <c r="H768" s="198">
        <v>2140</v>
      </c>
      <c r="I768" s="198">
        <v>7410820</v>
      </c>
      <c r="J768" s="199">
        <v>19617895</v>
      </c>
    </row>
    <row r="769" spans="1:12" x14ac:dyDescent="0.2">
      <c r="A769" s="224"/>
      <c r="B769" s="220"/>
      <c r="C769" s="220"/>
      <c r="D769" s="195" t="s">
        <v>189</v>
      </c>
      <c r="E769" s="197">
        <v>130</v>
      </c>
      <c r="F769" s="198">
        <v>11298</v>
      </c>
      <c r="G769" s="198">
        <v>1468740</v>
      </c>
      <c r="H769" s="198">
        <v>2140</v>
      </c>
      <c r="I769" s="198">
        <v>278200</v>
      </c>
      <c r="J769" s="199">
        <v>1190540</v>
      </c>
    </row>
    <row r="770" spans="1:12" x14ac:dyDescent="0.2">
      <c r="A770" s="224"/>
      <c r="B770" s="218" t="s">
        <v>197</v>
      </c>
      <c r="C770" s="218" t="s">
        <v>180</v>
      </c>
      <c r="D770" s="195" t="s">
        <v>213</v>
      </c>
      <c r="E770" s="197">
        <v>5</v>
      </c>
      <c r="F770" s="198">
        <v>19510</v>
      </c>
      <c r="G770" s="198">
        <v>97550</v>
      </c>
      <c r="H770" s="197">
        <v>0</v>
      </c>
      <c r="I770" s="197">
        <v>0</v>
      </c>
      <c r="J770" s="199">
        <v>97550</v>
      </c>
    </row>
    <row r="771" spans="1:12" x14ac:dyDescent="0.2">
      <c r="A771" s="224"/>
      <c r="B771" s="219"/>
      <c r="C771" s="220"/>
      <c r="D771" s="195" t="s">
        <v>198</v>
      </c>
      <c r="E771" s="197">
        <v>1</v>
      </c>
      <c r="F771" s="198">
        <v>33449</v>
      </c>
      <c r="G771" s="198">
        <v>33449</v>
      </c>
      <c r="H771" s="197">
        <v>0</v>
      </c>
      <c r="I771" s="197">
        <v>0</v>
      </c>
      <c r="J771" s="199">
        <v>33449</v>
      </c>
    </row>
    <row r="772" spans="1:12" x14ac:dyDescent="0.2">
      <c r="A772" s="224"/>
      <c r="B772" s="219"/>
      <c r="C772" s="218" t="s">
        <v>185</v>
      </c>
      <c r="D772" s="195" t="s">
        <v>214</v>
      </c>
      <c r="E772" s="197">
        <v>15</v>
      </c>
      <c r="F772" s="198">
        <v>34264</v>
      </c>
      <c r="G772" s="198">
        <v>513960</v>
      </c>
      <c r="H772" s="198">
        <v>1584</v>
      </c>
      <c r="I772" s="198">
        <v>23760</v>
      </c>
      <c r="J772" s="199">
        <v>490200</v>
      </c>
    </row>
    <row r="773" spans="1:12" x14ac:dyDescent="0.2">
      <c r="A773" s="224"/>
      <c r="B773" s="219"/>
      <c r="C773" s="219"/>
      <c r="D773" s="195" t="s">
        <v>208</v>
      </c>
      <c r="E773" s="197">
        <v>253</v>
      </c>
      <c r="F773" s="198">
        <v>21094</v>
      </c>
      <c r="G773" s="198">
        <v>5336782</v>
      </c>
      <c r="H773" s="198">
        <v>1584</v>
      </c>
      <c r="I773" s="198">
        <v>400752</v>
      </c>
      <c r="J773" s="199">
        <v>4936030</v>
      </c>
    </row>
    <row r="774" spans="1:12" x14ac:dyDescent="0.2">
      <c r="A774" s="224"/>
      <c r="B774" s="219"/>
      <c r="C774" s="219"/>
      <c r="D774" s="195" t="s">
        <v>209</v>
      </c>
      <c r="E774" s="197">
        <v>25</v>
      </c>
      <c r="F774" s="198">
        <v>13778</v>
      </c>
      <c r="G774" s="198">
        <v>344450</v>
      </c>
      <c r="H774" s="198">
        <v>1584</v>
      </c>
      <c r="I774" s="198">
        <v>39600</v>
      </c>
      <c r="J774" s="199">
        <v>304850</v>
      </c>
    </row>
    <row r="775" spans="1:12" x14ac:dyDescent="0.2">
      <c r="A775" s="224"/>
      <c r="B775" s="219"/>
      <c r="C775" s="220"/>
      <c r="D775" s="195" t="s">
        <v>204</v>
      </c>
      <c r="E775" s="197">
        <v>1</v>
      </c>
      <c r="F775" s="198">
        <v>35033</v>
      </c>
      <c r="G775" s="198">
        <v>35033</v>
      </c>
      <c r="H775" s="198">
        <v>1584</v>
      </c>
      <c r="I775" s="198">
        <v>1584</v>
      </c>
      <c r="J775" s="199">
        <v>33449</v>
      </c>
    </row>
    <row r="776" spans="1:12" x14ac:dyDescent="0.2">
      <c r="A776" s="224"/>
      <c r="B776" s="219"/>
      <c r="C776" s="218" t="s">
        <v>191</v>
      </c>
      <c r="D776" s="195" t="s">
        <v>214</v>
      </c>
      <c r="E776" s="197">
        <v>34</v>
      </c>
      <c r="F776" s="198">
        <v>33634</v>
      </c>
      <c r="G776" s="198">
        <v>1143556</v>
      </c>
      <c r="H776" s="197">
        <v>954</v>
      </c>
      <c r="I776" s="198">
        <v>32436</v>
      </c>
      <c r="J776" s="199">
        <v>1111120</v>
      </c>
    </row>
    <row r="777" spans="1:12" x14ac:dyDescent="0.2">
      <c r="A777" s="224"/>
      <c r="B777" s="219"/>
      <c r="C777" s="219"/>
      <c r="D777" s="195" t="s">
        <v>208</v>
      </c>
      <c r="E777" s="198">
        <v>1324</v>
      </c>
      <c r="F777" s="198">
        <v>20464</v>
      </c>
      <c r="G777" s="198">
        <v>27094336</v>
      </c>
      <c r="H777" s="197">
        <v>954</v>
      </c>
      <c r="I777" s="198">
        <v>1263096</v>
      </c>
      <c r="J777" s="199">
        <v>25831240</v>
      </c>
    </row>
    <row r="778" spans="1:12" x14ac:dyDescent="0.2">
      <c r="A778" s="224"/>
      <c r="B778" s="219"/>
      <c r="C778" s="219"/>
      <c r="D778" s="195" t="s">
        <v>209</v>
      </c>
      <c r="E778" s="197">
        <v>70</v>
      </c>
      <c r="F778" s="198">
        <v>13148</v>
      </c>
      <c r="G778" s="198">
        <v>920360</v>
      </c>
      <c r="H778" s="197">
        <v>954</v>
      </c>
      <c r="I778" s="198">
        <v>66780</v>
      </c>
      <c r="J778" s="199">
        <v>853580</v>
      </c>
    </row>
    <row r="779" spans="1:12" x14ac:dyDescent="0.2">
      <c r="A779" s="225"/>
      <c r="B779" s="220"/>
      <c r="C779" s="220"/>
      <c r="D779" s="195" t="s">
        <v>204</v>
      </c>
      <c r="E779" s="197">
        <v>372</v>
      </c>
      <c r="F779" s="198">
        <v>34403</v>
      </c>
      <c r="G779" s="198">
        <v>12797916</v>
      </c>
      <c r="H779" s="197">
        <v>954</v>
      </c>
      <c r="I779" s="198">
        <v>354888</v>
      </c>
      <c r="J779" s="199">
        <v>12443028</v>
      </c>
    </row>
    <row r="780" spans="1:12" ht="15.75" customHeight="1" x14ac:dyDescent="0.2">
      <c r="A780" s="223" t="s">
        <v>17</v>
      </c>
      <c r="B780" s="226" t="s">
        <v>110</v>
      </c>
      <c r="C780" s="227"/>
      <c r="D780" s="228"/>
      <c r="E780" s="197">
        <v>7</v>
      </c>
      <c r="F780" s="198"/>
      <c r="G780" s="198">
        <v>171506</v>
      </c>
      <c r="H780" s="198"/>
      <c r="I780" s="198">
        <v>10236</v>
      </c>
      <c r="J780" s="199">
        <v>161270</v>
      </c>
      <c r="K780" s="205"/>
      <c r="L780" s="205"/>
    </row>
    <row r="781" spans="1:12" x14ac:dyDescent="0.2">
      <c r="A781" s="224"/>
      <c r="B781" s="195" t="s">
        <v>176</v>
      </c>
      <c r="C781" s="195" t="s">
        <v>177</v>
      </c>
      <c r="D781" s="195" t="s">
        <v>178</v>
      </c>
      <c r="E781" s="221">
        <v>3</v>
      </c>
      <c r="F781" s="216">
        <v>11298</v>
      </c>
      <c r="G781" s="216">
        <v>33894</v>
      </c>
      <c r="H781" s="216">
        <v>2140</v>
      </c>
      <c r="I781" s="216">
        <v>6420</v>
      </c>
      <c r="J781" s="210">
        <v>27474</v>
      </c>
    </row>
    <row r="782" spans="1:12" x14ac:dyDescent="0.2">
      <c r="A782" s="224"/>
      <c r="B782" s="195" t="s">
        <v>179</v>
      </c>
      <c r="C782" s="195" t="s">
        <v>191</v>
      </c>
      <c r="D782" s="195" t="s">
        <v>189</v>
      </c>
      <c r="E782" s="222"/>
      <c r="F782" s="217"/>
      <c r="G782" s="217"/>
      <c r="H782" s="217"/>
      <c r="I782" s="217"/>
      <c r="J782" s="211"/>
    </row>
    <row r="783" spans="1:12" ht="12" thickBot="1" x14ac:dyDescent="0.25">
      <c r="A783" s="230"/>
      <c r="B783" s="201" t="s">
        <v>197</v>
      </c>
      <c r="C783" s="201" t="s">
        <v>191</v>
      </c>
      <c r="D783" s="201" t="s">
        <v>204</v>
      </c>
      <c r="E783" s="202">
        <v>4</v>
      </c>
      <c r="F783" s="203">
        <v>34403</v>
      </c>
      <c r="G783" s="203">
        <v>137612</v>
      </c>
      <c r="H783" s="202">
        <v>954</v>
      </c>
      <c r="I783" s="203">
        <v>3816</v>
      </c>
      <c r="J783" s="204">
        <v>133796</v>
      </c>
    </row>
  </sheetData>
  <mergeCells count="425">
    <mergeCell ref="C714:C717"/>
    <mergeCell ref="C718:C721"/>
    <mergeCell ref="C722:C727"/>
    <mergeCell ref="B728:B734"/>
    <mergeCell ref="C728:C729"/>
    <mergeCell ref="C730:C734"/>
    <mergeCell ref="I781:I782"/>
    <mergeCell ref="J781:J782"/>
    <mergeCell ref="A780:A783"/>
    <mergeCell ref="B780:D780"/>
    <mergeCell ref="E781:E782"/>
    <mergeCell ref="F781:F782"/>
    <mergeCell ref="G781:G782"/>
    <mergeCell ref="H781:H782"/>
    <mergeCell ref="I763:I764"/>
    <mergeCell ref="J763:J764"/>
    <mergeCell ref="B764:B769"/>
    <mergeCell ref="C765:C766"/>
    <mergeCell ref="C767:C769"/>
    <mergeCell ref="B770:B779"/>
    <mergeCell ref="C770:C771"/>
    <mergeCell ref="C772:C775"/>
    <mergeCell ref="C776:C779"/>
    <mergeCell ref="A762:A779"/>
    <mergeCell ref="B762:D762"/>
    <mergeCell ref="E763:E764"/>
    <mergeCell ref="F763:F764"/>
    <mergeCell ref="G763:G764"/>
    <mergeCell ref="H763:H764"/>
    <mergeCell ref="I708:I709"/>
    <mergeCell ref="J708:J709"/>
    <mergeCell ref="B710:B711"/>
    <mergeCell ref="A712:A761"/>
    <mergeCell ref="B712:D712"/>
    <mergeCell ref="E713:E714"/>
    <mergeCell ref="F713:F714"/>
    <mergeCell ref="G713:G714"/>
    <mergeCell ref="H713:H714"/>
    <mergeCell ref="I713:I714"/>
    <mergeCell ref="A707:A711"/>
    <mergeCell ref="B707:D707"/>
    <mergeCell ref="E708:E709"/>
    <mergeCell ref="F708:F709"/>
    <mergeCell ref="G708:G709"/>
    <mergeCell ref="H708:H709"/>
    <mergeCell ref="B735:B736"/>
    <mergeCell ref="C735:C736"/>
    <mergeCell ref="B737:B761"/>
    <mergeCell ref="C737:C741"/>
    <mergeCell ref="C742:C747"/>
    <mergeCell ref="C749:C761"/>
    <mergeCell ref="J713:J714"/>
    <mergeCell ref="B714:B727"/>
    <mergeCell ref="I691:I692"/>
    <mergeCell ref="J691:J692"/>
    <mergeCell ref="B692:B696"/>
    <mergeCell ref="C694:C696"/>
    <mergeCell ref="B697:B706"/>
    <mergeCell ref="C697:C698"/>
    <mergeCell ref="C699:C701"/>
    <mergeCell ref="C702:C706"/>
    <mergeCell ref="A690:A706"/>
    <mergeCell ref="B690:D690"/>
    <mergeCell ref="E691:E692"/>
    <mergeCell ref="F691:F692"/>
    <mergeCell ref="G691:G692"/>
    <mergeCell ref="H691:H692"/>
    <mergeCell ref="I653:I654"/>
    <mergeCell ref="J653:J654"/>
    <mergeCell ref="B654:B666"/>
    <mergeCell ref="C654:C658"/>
    <mergeCell ref="C659:C661"/>
    <mergeCell ref="C662:C666"/>
    <mergeCell ref="A652:A689"/>
    <mergeCell ref="B652:D652"/>
    <mergeCell ref="E653:E654"/>
    <mergeCell ref="F653:F654"/>
    <mergeCell ref="G653:G654"/>
    <mergeCell ref="H653:H654"/>
    <mergeCell ref="B667:B689"/>
    <mergeCell ref="C667:C674"/>
    <mergeCell ref="C675:C677"/>
    <mergeCell ref="C678:C689"/>
    <mergeCell ref="I623:I624"/>
    <mergeCell ref="J623:J624"/>
    <mergeCell ref="B624:B632"/>
    <mergeCell ref="C624:C626"/>
    <mergeCell ref="C627:C628"/>
    <mergeCell ref="C629:C632"/>
    <mergeCell ref="A622:A651"/>
    <mergeCell ref="B622:D622"/>
    <mergeCell ref="E623:E624"/>
    <mergeCell ref="F623:F624"/>
    <mergeCell ref="G623:G624"/>
    <mergeCell ref="H623:H624"/>
    <mergeCell ref="B633:B651"/>
    <mergeCell ref="C633:C636"/>
    <mergeCell ref="C637:C639"/>
    <mergeCell ref="C641:C651"/>
    <mergeCell ref="F558:F559"/>
    <mergeCell ref="G558:G559"/>
    <mergeCell ref="H558:H559"/>
    <mergeCell ref="I558:I559"/>
    <mergeCell ref="J558:J559"/>
    <mergeCell ref="B535:B556"/>
    <mergeCell ref="C535:C538"/>
    <mergeCell ref="C539:C545"/>
    <mergeCell ref="C546:C556"/>
    <mergeCell ref="E558:E559"/>
    <mergeCell ref="I514:I515"/>
    <mergeCell ref="J514:J515"/>
    <mergeCell ref="B515:B529"/>
    <mergeCell ref="C515:C518"/>
    <mergeCell ref="C519:C523"/>
    <mergeCell ref="C524:C529"/>
    <mergeCell ref="A513:A556"/>
    <mergeCell ref="B513:D513"/>
    <mergeCell ref="E514:E515"/>
    <mergeCell ref="F514:F515"/>
    <mergeCell ref="G514:G515"/>
    <mergeCell ref="H514:H515"/>
    <mergeCell ref="B530:B532"/>
    <mergeCell ref="C531:C532"/>
    <mergeCell ref="B533:B534"/>
    <mergeCell ref="C533:C534"/>
    <mergeCell ref="B501:B512"/>
    <mergeCell ref="C501:C502"/>
    <mergeCell ref="C503:C504"/>
    <mergeCell ref="C506:C512"/>
    <mergeCell ref="A557:A621"/>
    <mergeCell ref="B557:D557"/>
    <mergeCell ref="B559:B578"/>
    <mergeCell ref="C559:C564"/>
    <mergeCell ref="C565:C568"/>
    <mergeCell ref="C569:C572"/>
    <mergeCell ref="C573:C578"/>
    <mergeCell ref="B579:B580"/>
    <mergeCell ref="C579:C580"/>
    <mergeCell ref="B581:B621"/>
    <mergeCell ref="C581:C592"/>
    <mergeCell ref="C593:C602"/>
    <mergeCell ref="C603:C608"/>
    <mergeCell ref="C609:C621"/>
    <mergeCell ref="E473:E474"/>
    <mergeCell ref="F473:F474"/>
    <mergeCell ref="G473:G474"/>
    <mergeCell ref="H473:H474"/>
    <mergeCell ref="I494:I495"/>
    <mergeCell ref="J494:J495"/>
    <mergeCell ref="B495:B500"/>
    <mergeCell ref="C495:C496"/>
    <mergeCell ref="C498:C500"/>
    <mergeCell ref="H444:H445"/>
    <mergeCell ref="I444:I445"/>
    <mergeCell ref="J444:J445"/>
    <mergeCell ref="B445:B454"/>
    <mergeCell ref="C445:C446"/>
    <mergeCell ref="C447:C449"/>
    <mergeCell ref="C450:C454"/>
    <mergeCell ref="A493:A512"/>
    <mergeCell ref="B493:D493"/>
    <mergeCell ref="E494:E495"/>
    <mergeCell ref="F494:F495"/>
    <mergeCell ref="G494:G495"/>
    <mergeCell ref="H494:H495"/>
    <mergeCell ref="I473:I474"/>
    <mergeCell ref="J473:J474"/>
    <mergeCell ref="B474:B479"/>
    <mergeCell ref="C474:C475"/>
    <mergeCell ref="C477:C479"/>
    <mergeCell ref="B480:B492"/>
    <mergeCell ref="C480:C483"/>
    <mergeCell ref="C484:C485"/>
    <mergeCell ref="C486:C492"/>
    <mergeCell ref="A472:A492"/>
    <mergeCell ref="B472:D472"/>
    <mergeCell ref="A443:A471"/>
    <mergeCell ref="B443:D443"/>
    <mergeCell ref="E444:E445"/>
    <mergeCell ref="B455:B471"/>
    <mergeCell ref="C455:C456"/>
    <mergeCell ref="C457:C460"/>
    <mergeCell ref="C461:C471"/>
    <mergeCell ref="F444:F445"/>
    <mergeCell ref="G444:G445"/>
    <mergeCell ref="A403:A442"/>
    <mergeCell ref="B403:D403"/>
    <mergeCell ref="E404:E405"/>
    <mergeCell ref="F404:F405"/>
    <mergeCell ref="G404:G405"/>
    <mergeCell ref="H404:H405"/>
    <mergeCell ref="B416:B421"/>
    <mergeCell ref="C416:C417"/>
    <mergeCell ref="C418:C421"/>
    <mergeCell ref="B422:B442"/>
    <mergeCell ref="C422:C426"/>
    <mergeCell ref="C427:C430"/>
    <mergeCell ref="C432:C442"/>
    <mergeCell ref="B341:B360"/>
    <mergeCell ref="C341:C345"/>
    <mergeCell ref="C346:C348"/>
    <mergeCell ref="C349:C354"/>
    <mergeCell ref="C355:C360"/>
    <mergeCell ref="I404:I405"/>
    <mergeCell ref="J404:J405"/>
    <mergeCell ref="B405:B415"/>
    <mergeCell ref="C405:C408"/>
    <mergeCell ref="C409:C410"/>
    <mergeCell ref="C411:C415"/>
    <mergeCell ref="J324:J325"/>
    <mergeCell ref="B325:B333"/>
    <mergeCell ref="C325:C327"/>
    <mergeCell ref="C329:C333"/>
    <mergeCell ref="C307:C311"/>
    <mergeCell ref="C312:C322"/>
    <mergeCell ref="A339:A402"/>
    <mergeCell ref="B339:D339"/>
    <mergeCell ref="E340:E341"/>
    <mergeCell ref="F340:F341"/>
    <mergeCell ref="G340:G341"/>
    <mergeCell ref="H340:H341"/>
    <mergeCell ref="B361:B366"/>
    <mergeCell ref="C361:C362"/>
    <mergeCell ref="C363:C366"/>
    <mergeCell ref="B367:B368"/>
    <mergeCell ref="C367:C368"/>
    <mergeCell ref="B369:B402"/>
    <mergeCell ref="C369:C377"/>
    <mergeCell ref="C378:C383"/>
    <mergeCell ref="C384:C389"/>
    <mergeCell ref="C390:C402"/>
    <mergeCell ref="I340:I341"/>
    <mergeCell ref="J340:J341"/>
    <mergeCell ref="A323:A338"/>
    <mergeCell ref="B323:D323"/>
    <mergeCell ref="E324:E325"/>
    <mergeCell ref="F324:F325"/>
    <mergeCell ref="B334:B338"/>
    <mergeCell ref="C336:C338"/>
    <mergeCell ref="G286:G287"/>
    <mergeCell ref="H286:H287"/>
    <mergeCell ref="I286:I287"/>
    <mergeCell ref="G324:G325"/>
    <mergeCell ref="H324:H325"/>
    <mergeCell ref="I324:I325"/>
    <mergeCell ref="J286:J287"/>
    <mergeCell ref="B287:B300"/>
    <mergeCell ref="C287:C290"/>
    <mergeCell ref="C291:C294"/>
    <mergeCell ref="C296:C300"/>
    <mergeCell ref="C268:C272"/>
    <mergeCell ref="C274:C284"/>
    <mergeCell ref="A285:A322"/>
    <mergeCell ref="B285:D285"/>
    <mergeCell ref="E286:E287"/>
    <mergeCell ref="F286:F287"/>
    <mergeCell ref="B301:B302"/>
    <mergeCell ref="C301:C302"/>
    <mergeCell ref="B303:B322"/>
    <mergeCell ref="C303:C306"/>
    <mergeCell ref="A239:A284"/>
    <mergeCell ref="B239:D239"/>
    <mergeCell ref="E240:E241"/>
    <mergeCell ref="F240:F241"/>
    <mergeCell ref="G240:G241"/>
    <mergeCell ref="H240:H241"/>
    <mergeCell ref="B257:B260"/>
    <mergeCell ref="C258:C260"/>
    <mergeCell ref="B261:B284"/>
    <mergeCell ref="C261:C267"/>
    <mergeCell ref="J218:J219"/>
    <mergeCell ref="B219:B228"/>
    <mergeCell ref="C219:C220"/>
    <mergeCell ref="C221:C223"/>
    <mergeCell ref="C224:C228"/>
    <mergeCell ref="C191:C201"/>
    <mergeCell ref="C203:C216"/>
    <mergeCell ref="I240:I241"/>
    <mergeCell ref="J240:J241"/>
    <mergeCell ref="B241:B256"/>
    <mergeCell ref="C241:C244"/>
    <mergeCell ref="C245:C249"/>
    <mergeCell ref="C251:C256"/>
    <mergeCell ref="A217:A238"/>
    <mergeCell ref="B217:D217"/>
    <mergeCell ref="E218:E219"/>
    <mergeCell ref="F218:F219"/>
    <mergeCell ref="B229:B238"/>
    <mergeCell ref="C229:C230"/>
    <mergeCell ref="C231:C232"/>
    <mergeCell ref="C234:C238"/>
    <mergeCell ref="I169:I170"/>
    <mergeCell ref="G218:G219"/>
    <mergeCell ref="H218:H219"/>
    <mergeCell ref="I218:I219"/>
    <mergeCell ref="J169:J170"/>
    <mergeCell ref="B170:B184"/>
    <mergeCell ref="C170:C174"/>
    <mergeCell ref="C175:C178"/>
    <mergeCell ref="C179:C184"/>
    <mergeCell ref="A168:A216"/>
    <mergeCell ref="B168:D168"/>
    <mergeCell ref="E169:E170"/>
    <mergeCell ref="F169:F170"/>
    <mergeCell ref="G169:G170"/>
    <mergeCell ref="H169:H170"/>
    <mergeCell ref="B185:B186"/>
    <mergeCell ref="C185:C186"/>
    <mergeCell ref="B187:B216"/>
    <mergeCell ref="C187:C190"/>
    <mergeCell ref="H141:H142"/>
    <mergeCell ref="I141:I142"/>
    <mergeCell ref="J141:J142"/>
    <mergeCell ref="B142:B145"/>
    <mergeCell ref="C144:C145"/>
    <mergeCell ref="B146:B154"/>
    <mergeCell ref="C146:C147"/>
    <mergeCell ref="C148:C154"/>
    <mergeCell ref="C134:C139"/>
    <mergeCell ref="A140:A167"/>
    <mergeCell ref="B140:D140"/>
    <mergeCell ref="E141:E142"/>
    <mergeCell ref="F141:F142"/>
    <mergeCell ref="G141:G142"/>
    <mergeCell ref="B155:B167"/>
    <mergeCell ref="C155:C157"/>
    <mergeCell ref="C158:C160"/>
    <mergeCell ref="C161:C167"/>
    <mergeCell ref="I114:I115"/>
    <mergeCell ref="J114:J115"/>
    <mergeCell ref="B115:B124"/>
    <mergeCell ref="C115:C117"/>
    <mergeCell ref="C118:C119"/>
    <mergeCell ref="C121:C124"/>
    <mergeCell ref="A113:A139"/>
    <mergeCell ref="B113:D113"/>
    <mergeCell ref="E114:E115"/>
    <mergeCell ref="F114:F115"/>
    <mergeCell ref="G114:G115"/>
    <mergeCell ref="H114:H115"/>
    <mergeCell ref="B125:B139"/>
    <mergeCell ref="C125:C127"/>
    <mergeCell ref="C128:C131"/>
    <mergeCell ref="C132:C133"/>
    <mergeCell ref="J98:J99"/>
    <mergeCell ref="B99:B103"/>
    <mergeCell ref="C101:C103"/>
    <mergeCell ref="B104:B112"/>
    <mergeCell ref="C104:C105"/>
    <mergeCell ref="C106:C108"/>
    <mergeCell ref="C109:C112"/>
    <mergeCell ref="I93:I94"/>
    <mergeCell ref="J93:J94"/>
    <mergeCell ref="B94:B95"/>
    <mergeCell ref="A97:A112"/>
    <mergeCell ref="B97:D97"/>
    <mergeCell ref="E98:E99"/>
    <mergeCell ref="F98:F99"/>
    <mergeCell ref="G98:G99"/>
    <mergeCell ref="H98:H99"/>
    <mergeCell ref="I98:I99"/>
    <mergeCell ref="A92:A96"/>
    <mergeCell ref="B92:D92"/>
    <mergeCell ref="E93:E94"/>
    <mergeCell ref="F93:F94"/>
    <mergeCell ref="G93:G94"/>
    <mergeCell ref="H93:H94"/>
    <mergeCell ref="I78:I79"/>
    <mergeCell ref="J78:J79"/>
    <mergeCell ref="B79:B82"/>
    <mergeCell ref="C80:C82"/>
    <mergeCell ref="B83:B91"/>
    <mergeCell ref="C84:C86"/>
    <mergeCell ref="C88:C91"/>
    <mergeCell ref="A77:A91"/>
    <mergeCell ref="B77:D77"/>
    <mergeCell ref="E78:E79"/>
    <mergeCell ref="F78:F79"/>
    <mergeCell ref="G78:G79"/>
    <mergeCell ref="H78:H79"/>
    <mergeCell ref="H55:H56"/>
    <mergeCell ref="I55:I56"/>
    <mergeCell ref="J55:J56"/>
    <mergeCell ref="B24:B53"/>
    <mergeCell ref="C24:C30"/>
    <mergeCell ref="C31:C37"/>
    <mergeCell ref="C38:C41"/>
    <mergeCell ref="C42:C53"/>
    <mergeCell ref="A54:A76"/>
    <mergeCell ref="B54:D54"/>
    <mergeCell ref="B56:B64"/>
    <mergeCell ref="C56:C57"/>
    <mergeCell ref="C58:C59"/>
    <mergeCell ref="A5:A53"/>
    <mergeCell ref="C60:C61"/>
    <mergeCell ref="C62:C64"/>
    <mergeCell ref="B65:B76"/>
    <mergeCell ref="C65:C67"/>
    <mergeCell ref="C68:C71"/>
    <mergeCell ref="C73:C76"/>
    <mergeCell ref="E55:E56"/>
    <mergeCell ref="F55:F56"/>
    <mergeCell ref="G55:G56"/>
    <mergeCell ref="B22:B23"/>
    <mergeCell ref="C22:C23"/>
    <mergeCell ref="I4:I5"/>
    <mergeCell ref="J4:J5"/>
    <mergeCell ref="B5:D5"/>
    <mergeCell ref="E6:E7"/>
    <mergeCell ref="F6:F7"/>
    <mergeCell ref="G6:G7"/>
    <mergeCell ref="H6:H7"/>
    <mergeCell ref="I6:I7"/>
    <mergeCell ref="J6:J7"/>
    <mergeCell ref="A1:H1"/>
    <mergeCell ref="A3:D3"/>
    <mergeCell ref="E4:E5"/>
    <mergeCell ref="F4:F5"/>
    <mergeCell ref="G4:G5"/>
    <mergeCell ref="H4:H5"/>
    <mergeCell ref="B7:B21"/>
    <mergeCell ref="C7:C11"/>
    <mergeCell ref="C12:C14"/>
    <mergeCell ref="C15:C16"/>
    <mergeCell ref="C17:C2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workbookViewId="0"/>
  </sheetViews>
  <sheetFormatPr defaultRowHeight="12.75" x14ac:dyDescent="0.2"/>
  <cols>
    <col min="1" max="1" width="54.85546875" customWidth="1"/>
    <col min="2" max="2" width="36.7109375" style="165" customWidth="1"/>
    <col min="3" max="3" width="22.140625" style="166" customWidth="1"/>
    <col min="4" max="5" width="23.85546875" style="167" customWidth="1"/>
    <col min="7" max="8" width="9.140625" customWidth="1"/>
    <col min="9" max="9" width="51.85546875" customWidth="1"/>
  </cols>
  <sheetData>
    <row r="1" spans="1:10" x14ac:dyDescent="0.2">
      <c r="A1" s="188" t="s">
        <v>86</v>
      </c>
      <c r="B1" s="185"/>
      <c r="C1" s="185"/>
      <c r="D1" s="185"/>
      <c r="E1" s="185"/>
    </row>
    <row r="2" spans="1:10" x14ac:dyDescent="0.2">
      <c r="A2" s="188" t="s">
        <v>87</v>
      </c>
      <c r="B2" s="185"/>
      <c r="C2" s="185"/>
      <c r="D2" s="185"/>
      <c r="E2" s="185"/>
    </row>
    <row r="3" spans="1:10" x14ac:dyDescent="0.2">
      <c r="A3" s="185" t="s">
        <v>88</v>
      </c>
      <c r="B3" s="185"/>
      <c r="C3" s="185"/>
      <c r="D3" s="185"/>
      <c r="E3" s="185"/>
    </row>
    <row r="4" spans="1:10" x14ac:dyDescent="0.2">
      <c r="A4" s="188" t="s">
        <v>240</v>
      </c>
      <c r="B4" s="185"/>
      <c r="C4" s="185"/>
      <c r="D4" s="185"/>
      <c r="E4" s="185"/>
    </row>
    <row r="5" spans="1:10" x14ac:dyDescent="0.2">
      <c r="A5" s="185" t="s">
        <v>89</v>
      </c>
      <c r="B5" s="185"/>
      <c r="C5" s="185"/>
      <c r="D5" s="185"/>
      <c r="E5" s="185"/>
    </row>
    <row r="6" spans="1:10" x14ac:dyDescent="0.2">
      <c r="A6" s="185" t="s">
        <v>90</v>
      </c>
      <c r="B6" s="185"/>
      <c r="C6" s="185"/>
      <c r="D6" s="185"/>
      <c r="E6" s="185"/>
    </row>
    <row r="7" spans="1:10" x14ac:dyDescent="0.2">
      <c r="A7" s="188" t="s">
        <v>241</v>
      </c>
      <c r="B7" s="185"/>
      <c r="C7" s="185"/>
      <c r="D7" s="185"/>
      <c r="E7" s="185"/>
    </row>
    <row r="8" spans="1:10" x14ac:dyDescent="0.2">
      <c r="A8" s="185" t="s">
        <v>91</v>
      </c>
      <c r="B8" s="185"/>
      <c r="C8" s="185"/>
      <c r="D8" s="185"/>
      <c r="E8" s="185"/>
    </row>
    <row r="9" spans="1:10" x14ac:dyDescent="0.2">
      <c r="A9" s="185"/>
      <c r="B9" s="185"/>
      <c r="C9" s="185"/>
      <c r="D9" s="185"/>
      <c r="E9" s="185"/>
    </row>
    <row r="10" spans="1:10" x14ac:dyDescent="0.2">
      <c r="A10" s="186"/>
      <c r="B10" s="185"/>
      <c r="C10" s="187"/>
      <c r="D10" s="251"/>
      <c r="E10" s="251"/>
      <c r="F10" s="168"/>
      <c r="G10" s="168"/>
      <c r="H10" s="168"/>
      <c r="I10" s="168"/>
    </row>
    <row r="11" spans="1:10" ht="13.5" thickBot="1" x14ac:dyDescent="0.25">
      <c r="D11" s="252"/>
      <c r="E11" s="252"/>
      <c r="F11" s="168"/>
      <c r="G11" s="168"/>
      <c r="H11" s="168"/>
      <c r="I11" s="168"/>
    </row>
    <row r="12" spans="1:10" ht="13.5" customHeight="1" thickBot="1" x14ac:dyDescent="0.25">
      <c r="A12" s="242" t="s">
        <v>92</v>
      </c>
      <c r="B12" s="243" t="s">
        <v>0</v>
      </c>
      <c r="C12" s="244" t="s">
        <v>93</v>
      </c>
      <c r="D12" s="242" t="s">
        <v>94</v>
      </c>
      <c r="E12" s="263"/>
      <c r="F12" s="267" t="s">
        <v>95</v>
      </c>
      <c r="G12" s="245"/>
      <c r="H12" s="245"/>
      <c r="I12" s="246"/>
    </row>
    <row r="13" spans="1:10" ht="12.75" customHeight="1" thickBot="1" x14ac:dyDescent="0.25">
      <c r="A13" s="169"/>
      <c r="B13" s="170"/>
      <c r="C13" s="171"/>
      <c r="D13" s="171" t="s">
        <v>96</v>
      </c>
      <c r="E13" s="264"/>
      <c r="F13" s="254">
        <v>2011</v>
      </c>
      <c r="G13" s="255">
        <v>2012</v>
      </c>
      <c r="H13" s="255" t="s">
        <v>97</v>
      </c>
      <c r="I13" s="256" t="s">
        <v>98</v>
      </c>
      <c r="J13" s="168"/>
    </row>
    <row r="14" spans="1:10" ht="13.5" thickBot="1" x14ac:dyDescent="0.25">
      <c r="A14" s="169" t="s">
        <v>99</v>
      </c>
      <c r="B14" s="175"/>
      <c r="C14" s="174"/>
      <c r="D14" s="265"/>
      <c r="E14" s="257"/>
      <c r="F14" s="268"/>
      <c r="G14" s="253"/>
      <c r="H14" s="28">
        <v>1301</v>
      </c>
      <c r="I14" s="269" t="s">
        <v>1</v>
      </c>
      <c r="J14" s="168"/>
    </row>
    <row r="15" spans="1:10" ht="13.5" thickBot="1" x14ac:dyDescent="0.25">
      <c r="A15" s="176" t="s">
        <v>100</v>
      </c>
      <c r="B15" s="177" t="s">
        <v>101</v>
      </c>
      <c r="C15" s="178">
        <v>12428000</v>
      </c>
      <c r="D15" s="266">
        <f>+ROUND(C15/1000, 0)</f>
        <v>12428</v>
      </c>
      <c r="E15" s="258"/>
      <c r="F15" s="270">
        <f>+D63</f>
        <v>1238</v>
      </c>
      <c r="G15" s="248"/>
      <c r="H15" s="247">
        <v>1309</v>
      </c>
      <c r="I15" s="271" t="s">
        <v>2</v>
      </c>
      <c r="J15" s="168"/>
    </row>
    <row r="16" spans="1:10" ht="13.5" thickBot="1" x14ac:dyDescent="0.25">
      <c r="A16" s="176" t="s">
        <v>102</v>
      </c>
      <c r="B16" s="177" t="s">
        <v>101</v>
      </c>
      <c r="C16" s="178">
        <v>3350333</v>
      </c>
      <c r="D16" s="266">
        <f>+ROUND(C16/1000, 0)</f>
        <v>3350</v>
      </c>
      <c r="E16" s="258"/>
      <c r="F16" s="270">
        <f>+D65</f>
        <v>25242</v>
      </c>
      <c r="G16" s="248"/>
      <c r="H16" s="247">
        <v>1330</v>
      </c>
      <c r="I16" s="271" t="s">
        <v>3</v>
      </c>
      <c r="J16" s="168"/>
    </row>
    <row r="17" spans="1:10" ht="13.5" thickBot="1" x14ac:dyDescent="0.25">
      <c r="A17" s="231" t="s">
        <v>103</v>
      </c>
      <c r="B17" s="179" t="s">
        <v>104</v>
      </c>
      <c r="C17" s="178">
        <v>3234375</v>
      </c>
      <c r="D17" s="266">
        <v>7681</v>
      </c>
      <c r="E17" s="258"/>
      <c r="F17" s="270"/>
      <c r="G17" s="248"/>
      <c r="H17" s="247">
        <v>1351</v>
      </c>
      <c r="I17" s="271" t="s">
        <v>4</v>
      </c>
      <c r="J17" s="168"/>
    </row>
    <row r="18" spans="1:10" ht="13.5" thickBot="1" x14ac:dyDescent="0.25">
      <c r="A18" s="232"/>
      <c r="B18" s="179" t="s">
        <v>105</v>
      </c>
      <c r="C18" s="178"/>
      <c r="D18" s="178">
        <v>2541</v>
      </c>
      <c r="E18" s="258"/>
      <c r="F18" s="270"/>
      <c r="G18" s="248"/>
      <c r="H18" s="247">
        <v>1401</v>
      </c>
      <c r="I18" s="271" t="s">
        <v>5</v>
      </c>
      <c r="J18" s="168"/>
    </row>
    <row r="19" spans="1:10" ht="13.5" thickBot="1" x14ac:dyDescent="0.25">
      <c r="A19" s="233"/>
      <c r="B19" s="179"/>
      <c r="C19" s="178"/>
      <c r="D19" s="178"/>
      <c r="E19" s="258"/>
      <c r="F19" s="270">
        <f>+D64</f>
        <v>9643</v>
      </c>
      <c r="G19" s="248"/>
      <c r="H19" s="247">
        <v>1501</v>
      </c>
      <c r="I19" s="271" t="s">
        <v>6</v>
      </c>
      <c r="J19" s="168"/>
    </row>
    <row r="20" spans="1:10" ht="13.5" thickBot="1" x14ac:dyDescent="0.25">
      <c r="A20" s="176" t="s">
        <v>106</v>
      </c>
      <c r="B20" s="177"/>
      <c r="C20" s="180" t="s">
        <v>107</v>
      </c>
      <c r="D20" s="180"/>
      <c r="E20" s="259"/>
      <c r="F20" s="270"/>
      <c r="G20" s="248"/>
      <c r="H20" s="247">
        <v>1502</v>
      </c>
      <c r="I20" s="271" t="s">
        <v>7</v>
      </c>
      <c r="J20" s="168"/>
    </row>
    <row r="21" spans="1:10" ht="13.5" thickBot="1" x14ac:dyDescent="0.25">
      <c r="A21" s="176" t="s">
        <v>108</v>
      </c>
      <c r="B21" s="177"/>
      <c r="C21" s="177" t="s">
        <v>109</v>
      </c>
      <c r="D21" s="250">
        <v>39559</v>
      </c>
      <c r="E21" s="260"/>
      <c r="F21" s="270">
        <f>+D66</f>
        <v>6562</v>
      </c>
      <c r="G21" s="248"/>
      <c r="H21" s="247">
        <v>1516</v>
      </c>
      <c r="I21" s="271" t="s">
        <v>8</v>
      </c>
      <c r="J21" s="168"/>
    </row>
    <row r="22" spans="1:10" ht="13.5" thickBot="1" x14ac:dyDescent="0.25">
      <c r="A22" s="181" t="s">
        <v>110</v>
      </c>
      <c r="B22" s="182"/>
      <c r="C22" s="183">
        <v>19012708</v>
      </c>
      <c r="D22" s="183"/>
      <c r="E22" s="276"/>
      <c r="F22" s="270">
        <f>+D67</f>
        <v>1984</v>
      </c>
      <c r="G22" s="248"/>
      <c r="H22" s="247">
        <v>2000</v>
      </c>
      <c r="I22" s="271" t="s">
        <v>9</v>
      </c>
      <c r="J22" s="168"/>
    </row>
    <row r="23" spans="1:10" ht="13.5" thickBot="1" x14ac:dyDescent="0.25">
      <c r="A23" s="172"/>
      <c r="B23" s="173"/>
      <c r="C23" s="174"/>
      <c r="D23" s="174"/>
      <c r="E23" s="257"/>
      <c r="F23" s="270"/>
      <c r="G23" s="248"/>
      <c r="H23" s="247">
        <v>4001</v>
      </c>
      <c r="I23" s="271" t="s">
        <v>11</v>
      </c>
      <c r="J23" s="168"/>
    </row>
    <row r="24" spans="1:10" ht="13.5" thickBot="1" x14ac:dyDescent="0.25">
      <c r="A24" s="169" t="s">
        <v>111</v>
      </c>
      <c r="B24" s="175"/>
      <c r="C24" s="174"/>
      <c r="D24" s="174"/>
      <c r="E24" s="257"/>
      <c r="F24" s="270">
        <f>+D72-5891</f>
        <v>10009</v>
      </c>
      <c r="G24" s="248"/>
      <c r="H24" s="247">
        <v>2500</v>
      </c>
      <c r="I24" s="271" t="s">
        <v>47</v>
      </c>
      <c r="J24" s="168"/>
    </row>
    <row r="25" spans="1:10" ht="13.5" thickBot="1" x14ac:dyDescent="0.25">
      <c r="A25" s="176" t="s">
        <v>112</v>
      </c>
      <c r="B25" s="184" t="s">
        <v>107</v>
      </c>
      <c r="C25" s="180">
        <v>0</v>
      </c>
      <c r="D25" s="180"/>
      <c r="E25" s="259"/>
      <c r="F25" s="270">
        <f>+D72-F24</f>
        <v>5891</v>
      </c>
      <c r="G25" s="248"/>
      <c r="H25" s="247">
        <v>2501</v>
      </c>
      <c r="I25" s="271" t="s">
        <v>10</v>
      </c>
      <c r="J25" s="168"/>
    </row>
    <row r="26" spans="1:10" ht="13.5" thickBot="1" x14ac:dyDescent="0.25">
      <c r="A26" s="176" t="s">
        <v>113</v>
      </c>
      <c r="B26" s="184" t="s">
        <v>107</v>
      </c>
      <c r="C26" s="180">
        <v>0</v>
      </c>
      <c r="D26" s="180"/>
      <c r="E26" s="259"/>
      <c r="F26" s="270">
        <f>+D56+D57</f>
        <v>26263</v>
      </c>
      <c r="G26" s="248"/>
      <c r="H26" s="247">
        <v>4202</v>
      </c>
      <c r="I26" s="271" t="s">
        <v>12</v>
      </c>
      <c r="J26" s="168"/>
    </row>
    <row r="27" spans="1:10" ht="13.5" thickBot="1" x14ac:dyDescent="0.25">
      <c r="A27" s="176" t="s">
        <v>114</v>
      </c>
      <c r="B27" s="177" t="s">
        <v>115</v>
      </c>
      <c r="C27" s="178">
        <v>14155000</v>
      </c>
      <c r="D27" s="178">
        <f t="shared" ref="D27:D32" si="0">+ROUND(C27/1000, 0)</f>
        <v>14155</v>
      </c>
      <c r="E27" s="258"/>
      <c r="F27" s="270">
        <f>+D58</f>
        <v>7768</v>
      </c>
      <c r="G27" s="248"/>
      <c r="H27" s="247">
        <v>5000</v>
      </c>
      <c r="I27" s="271" t="s">
        <v>48</v>
      </c>
      <c r="J27" s="168"/>
    </row>
    <row r="28" spans="1:10" ht="13.5" thickBot="1" x14ac:dyDescent="0.25">
      <c r="A28" s="176" t="s">
        <v>116</v>
      </c>
      <c r="B28" s="177" t="s">
        <v>117</v>
      </c>
      <c r="C28" s="178">
        <v>944394</v>
      </c>
      <c r="D28" s="178">
        <f t="shared" si="0"/>
        <v>944</v>
      </c>
      <c r="E28" s="258"/>
      <c r="F28" s="270"/>
      <c r="G28" s="248"/>
      <c r="H28" s="247">
        <v>5501</v>
      </c>
      <c r="I28" s="271" t="s">
        <v>13</v>
      </c>
      <c r="J28" s="168"/>
    </row>
    <row r="29" spans="1:10" ht="13.5" thickBot="1" x14ac:dyDescent="0.25">
      <c r="A29" s="176" t="s">
        <v>118</v>
      </c>
      <c r="B29" s="177" t="s">
        <v>119</v>
      </c>
      <c r="C29" s="178">
        <v>35678000</v>
      </c>
      <c r="D29" s="178">
        <f t="shared" si="0"/>
        <v>35678</v>
      </c>
      <c r="E29" s="258"/>
      <c r="F29" s="270"/>
      <c r="G29" s="248"/>
      <c r="H29" s="247">
        <v>6007</v>
      </c>
      <c r="I29" s="271" t="s">
        <v>14</v>
      </c>
      <c r="J29" s="168"/>
    </row>
    <row r="30" spans="1:10" ht="34.5" thickBot="1" x14ac:dyDescent="0.25">
      <c r="A30" s="176" t="s">
        <v>120</v>
      </c>
      <c r="B30" s="177" t="s">
        <v>121</v>
      </c>
      <c r="C30" s="178">
        <v>92366984</v>
      </c>
      <c r="D30" s="178"/>
      <c r="E30" s="258"/>
      <c r="F30" s="270"/>
      <c r="G30" s="248"/>
      <c r="H30" s="247">
        <v>6008</v>
      </c>
      <c r="I30" s="271" t="s">
        <v>50</v>
      </c>
      <c r="J30" s="168"/>
    </row>
    <row r="31" spans="1:10" ht="13.5" thickBot="1" x14ac:dyDescent="0.25">
      <c r="A31" s="176" t="s">
        <v>122</v>
      </c>
      <c r="B31" s="177" t="s">
        <v>119</v>
      </c>
      <c r="C31" s="178">
        <v>7238637</v>
      </c>
      <c r="D31" s="178">
        <f t="shared" si="0"/>
        <v>7239</v>
      </c>
      <c r="E31" s="258"/>
      <c r="F31" s="270"/>
      <c r="G31" s="248"/>
      <c r="H31" s="247">
        <v>6013</v>
      </c>
      <c r="I31" s="271" t="s">
        <v>63</v>
      </c>
      <c r="J31" s="168"/>
    </row>
    <row r="32" spans="1:10" ht="23.25" thickBot="1" x14ac:dyDescent="0.25">
      <c r="A32" s="176" t="s">
        <v>123</v>
      </c>
      <c r="B32" s="177" t="s">
        <v>124</v>
      </c>
      <c r="C32" s="178">
        <v>2067045</v>
      </c>
      <c r="D32" s="178">
        <f t="shared" si="0"/>
        <v>2067</v>
      </c>
      <c r="E32" s="258"/>
      <c r="F32" s="270">
        <f>+D28+D47</f>
        <v>1693</v>
      </c>
      <c r="G32" s="248"/>
      <c r="H32" s="247">
        <v>6006</v>
      </c>
      <c r="I32" s="271" t="s">
        <v>83</v>
      </c>
      <c r="J32" s="168"/>
    </row>
    <row r="33" spans="1:10" ht="23.25" thickBot="1" x14ac:dyDescent="0.25">
      <c r="A33" s="176" t="s">
        <v>125</v>
      </c>
      <c r="B33" s="177" t="s">
        <v>126</v>
      </c>
      <c r="C33" s="178">
        <v>21337000</v>
      </c>
      <c r="D33" s="178"/>
      <c r="E33" s="258"/>
      <c r="F33" s="270">
        <f>+D33+D42+D46+D48</f>
        <v>1738</v>
      </c>
      <c r="G33" s="248"/>
      <c r="H33" s="247">
        <v>6650</v>
      </c>
      <c r="I33" s="271" t="s">
        <v>84</v>
      </c>
      <c r="J33" s="168"/>
    </row>
    <row r="34" spans="1:10" ht="13.5" thickBot="1" x14ac:dyDescent="0.25">
      <c r="A34" s="176" t="s">
        <v>127</v>
      </c>
      <c r="B34" s="184" t="s">
        <v>107</v>
      </c>
      <c r="C34" s="177" t="s">
        <v>128</v>
      </c>
      <c r="D34" s="177"/>
      <c r="E34" s="261"/>
      <c r="F34" s="270">
        <f>+D29+D30+D31+D32+D35+D43+D49</f>
        <v>77101</v>
      </c>
      <c r="G34" s="248"/>
      <c r="H34" s="247">
        <v>6620</v>
      </c>
      <c r="I34" s="271" t="s">
        <v>68</v>
      </c>
      <c r="J34" s="168"/>
    </row>
    <row r="35" spans="1:10" ht="23.25" thickBot="1" x14ac:dyDescent="0.25">
      <c r="A35" s="176" t="s">
        <v>129</v>
      </c>
      <c r="B35" s="177" t="s">
        <v>130</v>
      </c>
      <c r="C35" s="178">
        <v>24453774</v>
      </c>
      <c r="D35" s="178">
        <f>+ROUND(C35/1000, 0)</f>
        <v>24454</v>
      </c>
      <c r="E35" s="258"/>
      <c r="F35" s="270">
        <f>+D40+D45</f>
        <v>2054</v>
      </c>
      <c r="G35" s="248"/>
      <c r="H35" s="247">
        <v>7005</v>
      </c>
      <c r="I35" s="271" t="s">
        <v>85</v>
      </c>
      <c r="J35" s="168"/>
    </row>
    <row r="36" spans="1:10" ht="13.5" thickBot="1" x14ac:dyDescent="0.25">
      <c r="A36" s="176" t="s">
        <v>131</v>
      </c>
      <c r="B36" s="184" t="s">
        <v>107</v>
      </c>
      <c r="C36" s="180">
        <v>0</v>
      </c>
      <c r="D36" s="180"/>
      <c r="E36" s="259"/>
      <c r="F36" s="270">
        <f>+D27+D38+D41+D44</f>
        <v>20342</v>
      </c>
      <c r="G36" s="248">
        <f>+D39</f>
        <v>10920</v>
      </c>
      <c r="H36" s="247">
        <v>7601</v>
      </c>
      <c r="I36" s="271" t="s">
        <v>69</v>
      </c>
      <c r="J36" s="168"/>
    </row>
    <row r="37" spans="1:10" ht="13.5" thickBot="1" x14ac:dyDescent="0.25">
      <c r="A37" s="176" t="s">
        <v>132</v>
      </c>
      <c r="B37" s="184" t="s">
        <v>107</v>
      </c>
      <c r="C37" s="180">
        <v>0</v>
      </c>
      <c r="D37" s="180"/>
      <c r="E37" s="259"/>
      <c r="F37" s="270"/>
      <c r="G37" s="248"/>
      <c r="H37" s="247">
        <v>7603</v>
      </c>
      <c r="I37" s="271" t="s">
        <v>15</v>
      </c>
      <c r="J37" s="168"/>
    </row>
    <row r="38" spans="1:10" ht="13.5" thickBot="1" x14ac:dyDescent="0.25">
      <c r="A38" s="176" t="s">
        <v>133</v>
      </c>
      <c r="B38" s="177" t="s">
        <v>134</v>
      </c>
      <c r="C38" s="178">
        <v>2240460</v>
      </c>
      <c r="D38" s="178">
        <f>+ROUND(C38/1000, 0)</f>
        <v>2240</v>
      </c>
      <c r="E38" s="258"/>
      <c r="F38" s="270">
        <f>+D15+D16+D17+D21</f>
        <v>63018</v>
      </c>
      <c r="G38" s="248"/>
      <c r="H38" s="247">
        <v>8001</v>
      </c>
      <c r="I38" s="271" t="s">
        <v>46</v>
      </c>
      <c r="J38" s="168"/>
    </row>
    <row r="39" spans="1:10" ht="13.5" thickBot="1" x14ac:dyDescent="0.25">
      <c r="A39" s="176" t="s">
        <v>135</v>
      </c>
      <c r="B39" s="177" t="s">
        <v>136</v>
      </c>
      <c r="C39" s="178">
        <v>10920482</v>
      </c>
      <c r="D39" s="178">
        <f>+ROUND(C39/1000, 0)</f>
        <v>10920</v>
      </c>
      <c r="E39" s="258"/>
      <c r="F39" s="270">
        <f>+D18</f>
        <v>2541</v>
      </c>
      <c r="G39" s="248"/>
      <c r="H39" s="247">
        <v>8003</v>
      </c>
      <c r="I39" s="271" t="s">
        <v>16</v>
      </c>
      <c r="J39" s="168"/>
    </row>
    <row r="40" spans="1:10" ht="13.5" thickBot="1" x14ac:dyDescent="0.25">
      <c r="A40" s="231" t="s">
        <v>137</v>
      </c>
      <c r="B40" s="177" t="s">
        <v>138</v>
      </c>
      <c r="C40" s="236">
        <v>8216000</v>
      </c>
      <c r="D40" s="236">
        <v>1036</v>
      </c>
      <c r="E40" s="262"/>
      <c r="F40" s="272"/>
      <c r="G40" s="273"/>
      <c r="H40" s="274">
        <v>8005</v>
      </c>
      <c r="I40" s="275" t="s">
        <v>17</v>
      </c>
      <c r="J40" s="168"/>
    </row>
    <row r="41" spans="1:10" ht="23.25" thickBot="1" x14ac:dyDescent="0.25">
      <c r="A41" s="234"/>
      <c r="B41" s="177" t="s">
        <v>139</v>
      </c>
      <c r="C41" s="237"/>
      <c r="D41" s="237">
        <v>2372</v>
      </c>
      <c r="E41" s="262"/>
      <c r="J41" s="168"/>
    </row>
    <row r="42" spans="1:10" ht="13.5" thickBot="1" x14ac:dyDescent="0.25">
      <c r="A42" s="234"/>
      <c r="B42" s="177" t="s">
        <v>140</v>
      </c>
      <c r="C42" s="237"/>
      <c r="D42" s="237">
        <v>16</v>
      </c>
      <c r="E42" s="262"/>
      <c r="F42" s="249"/>
      <c r="G42" s="249"/>
      <c r="H42" s="154"/>
      <c r="I42" s="154"/>
      <c r="J42" s="168"/>
    </row>
    <row r="43" spans="1:10" ht="13.5" thickBot="1" x14ac:dyDescent="0.25">
      <c r="A43" s="234"/>
      <c r="B43" s="177" t="s">
        <v>141</v>
      </c>
      <c r="C43" s="237"/>
      <c r="D43" s="237">
        <v>1381</v>
      </c>
      <c r="E43" s="262"/>
      <c r="F43" s="249"/>
      <c r="G43" s="249"/>
      <c r="H43" s="154"/>
      <c r="I43" s="154"/>
      <c r="J43" s="168"/>
    </row>
    <row r="44" spans="1:10" ht="13.5" thickBot="1" x14ac:dyDescent="0.25">
      <c r="A44" s="234"/>
      <c r="B44" s="177" t="s">
        <v>142</v>
      </c>
      <c r="C44" s="237"/>
      <c r="D44" s="237">
        <v>1575</v>
      </c>
      <c r="E44" s="262"/>
      <c r="F44" s="168"/>
      <c r="G44" s="168"/>
      <c r="H44" s="168"/>
      <c r="I44" s="168"/>
    </row>
    <row r="45" spans="1:10" ht="13.5" thickBot="1" x14ac:dyDescent="0.25">
      <c r="A45" s="234"/>
      <c r="B45" s="177" t="s">
        <v>143</v>
      </c>
      <c r="C45" s="237"/>
      <c r="D45" s="237">
        <v>1018</v>
      </c>
      <c r="E45" s="262"/>
      <c r="F45" s="168"/>
      <c r="G45" s="168"/>
      <c r="H45" s="168"/>
      <c r="I45" s="168"/>
    </row>
    <row r="46" spans="1:10" ht="13.5" thickBot="1" x14ac:dyDescent="0.25">
      <c r="A46" s="234"/>
      <c r="B46" s="177" t="s">
        <v>144</v>
      </c>
      <c r="C46" s="237"/>
      <c r="D46" s="237">
        <v>69</v>
      </c>
      <c r="E46" s="262"/>
    </row>
    <row r="47" spans="1:10" ht="13.5" thickBot="1" x14ac:dyDescent="0.25">
      <c r="A47" s="235"/>
      <c r="B47" s="177" t="s">
        <v>145</v>
      </c>
      <c r="C47" s="238"/>
      <c r="D47" s="238">
        <v>749</v>
      </c>
      <c r="E47" s="262"/>
    </row>
    <row r="48" spans="1:10" ht="13.5" thickBot="1" x14ac:dyDescent="0.25">
      <c r="A48" s="239" t="s">
        <v>103</v>
      </c>
      <c r="B48" s="177" t="s">
        <v>146</v>
      </c>
      <c r="C48" s="178">
        <v>7934593</v>
      </c>
      <c r="D48" s="178">
        <v>1653</v>
      </c>
      <c r="E48" s="258"/>
    </row>
    <row r="49" spans="1:6" ht="13.5" thickBot="1" x14ac:dyDescent="0.25">
      <c r="A49" s="240"/>
      <c r="B49" s="177" t="s">
        <v>147</v>
      </c>
      <c r="C49" s="178"/>
      <c r="D49" s="178">
        <v>6282</v>
      </c>
      <c r="E49" s="258"/>
    </row>
    <row r="50" spans="1:6" ht="13.5" thickBot="1" x14ac:dyDescent="0.25">
      <c r="A50" s="241"/>
      <c r="B50" s="177"/>
      <c r="C50" s="178"/>
      <c r="D50" s="178"/>
      <c r="E50" s="258"/>
    </row>
    <row r="51" spans="1:6" ht="13.5" thickBot="1" x14ac:dyDescent="0.25">
      <c r="A51" s="176" t="s">
        <v>106</v>
      </c>
      <c r="B51" s="184" t="s">
        <v>107</v>
      </c>
      <c r="C51" s="177" t="s">
        <v>148</v>
      </c>
      <c r="D51" s="177"/>
      <c r="E51" s="261"/>
    </row>
    <row r="52" spans="1:6" ht="13.5" thickBot="1" x14ac:dyDescent="0.25">
      <c r="A52" s="176" t="s">
        <v>149</v>
      </c>
      <c r="B52" s="184" t="s">
        <v>107</v>
      </c>
      <c r="C52" s="177" t="s">
        <v>109</v>
      </c>
      <c r="D52" s="177"/>
      <c r="E52" s="261"/>
    </row>
    <row r="53" spans="1:6" ht="13.5" thickBot="1" x14ac:dyDescent="0.25">
      <c r="A53" s="181" t="s">
        <v>110</v>
      </c>
      <c r="B53" s="182"/>
      <c r="C53" s="183">
        <v>227552369</v>
      </c>
      <c r="D53" s="183"/>
      <c r="E53" s="276"/>
      <c r="F53" s="105"/>
    </row>
    <row r="54" spans="1:6" ht="13.5" thickBot="1" x14ac:dyDescent="0.25">
      <c r="A54" s="172"/>
      <c r="B54" s="173"/>
      <c r="C54" s="174"/>
      <c r="D54" s="174"/>
      <c r="E54" s="277"/>
      <c r="F54" s="105"/>
    </row>
    <row r="55" spans="1:6" ht="13.5" thickBot="1" x14ac:dyDescent="0.25">
      <c r="A55" s="169" t="s">
        <v>150</v>
      </c>
      <c r="B55" s="175"/>
      <c r="C55" s="174"/>
      <c r="D55" s="174"/>
      <c r="E55" s="277"/>
      <c r="F55" s="105"/>
    </row>
    <row r="56" spans="1:6" ht="23.25" thickBot="1" x14ac:dyDescent="0.25">
      <c r="A56" s="176" t="s">
        <v>151</v>
      </c>
      <c r="B56" s="177" t="s">
        <v>152</v>
      </c>
      <c r="C56" s="178">
        <v>7368685</v>
      </c>
      <c r="D56" s="178">
        <f>+ROUND(C56/1000, 0)</f>
        <v>7369</v>
      </c>
      <c r="E56" s="278"/>
      <c r="F56" s="105"/>
    </row>
    <row r="57" spans="1:6" ht="13.5" thickBot="1" x14ac:dyDescent="0.25">
      <c r="A57" s="176" t="s">
        <v>103</v>
      </c>
      <c r="B57" s="177" t="s">
        <v>153</v>
      </c>
      <c r="C57" s="178">
        <v>4622479</v>
      </c>
      <c r="D57" s="178">
        <v>18894</v>
      </c>
      <c r="E57" s="278"/>
      <c r="F57" s="105"/>
    </row>
    <row r="58" spans="1:6" ht="13.5" thickBot="1" x14ac:dyDescent="0.25">
      <c r="A58" s="176"/>
      <c r="B58" s="177"/>
      <c r="C58" s="178"/>
      <c r="D58" s="178">
        <v>7768</v>
      </c>
      <c r="E58" s="278"/>
      <c r="F58" s="105"/>
    </row>
    <row r="59" spans="1:6" ht="13.5" thickBot="1" x14ac:dyDescent="0.25">
      <c r="A59" s="176" t="s">
        <v>149</v>
      </c>
      <c r="B59" s="177"/>
      <c r="C59" s="177" t="s">
        <v>109</v>
      </c>
      <c r="D59" s="177"/>
      <c r="E59" s="279"/>
      <c r="F59" s="105"/>
    </row>
    <row r="60" spans="1:6" ht="13.5" thickBot="1" x14ac:dyDescent="0.25">
      <c r="A60" s="181" t="s">
        <v>110</v>
      </c>
      <c r="B60" s="182"/>
      <c r="C60" s="183">
        <v>11991164</v>
      </c>
      <c r="D60" s="183"/>
      <c r="E60" s="276"/>
      <c r="F60" s="105"/>
    </row>
    <row r="61" spans="1:6" ht="13.5" thickBot="1" x14ac:dyDescent="0.25">
      <c r="A61" s="172"/>
      <c r="B61" s="173"/>
      <c r="C61" s="174"/>
      <c r="D61" s="174"/>
      <c r="E61" s="277"/>
      <c r="F61" s="105"/>
    </row>
    <row r="62" spans="1:6" ht="13.5" thickBot="1" x14ac:dyDescent="0.25">
      <c r="A62" s="169" t="s">
        <v>154</v>
      </c>
      <c r="B62" s="175"/>
      <c r="C62" s="174"/>
      <c r="D62" s="174"/>
      <c r="E62" s="277"/>
      <c r="F62" s="105"/>
    </row>
    <row r="63" spans="1:6" ht="13.5" thickBot="1" x14ac:dyDescent="0.25">
      <c r="A63" s="176" t="s">
        <v>155</v>
      </c>
      <c r="B63" s="177" t="s">
        <v>156</v>
      </c>
      <c r="C63" s="178">
        <v>1237536</v>
      </c>
      <c r="D63" s="178">
        <f>+ROUND(C63/1000, 0)</f>
        <v>1238</v>
      </c>
      <c r="E63" s="278"/>
      <c r="F63" s="105"/>
    </row>
    <row r="64" spans="1:6" ht="13.5" thickBot="1" x14ac:dyDescent="0.25">
      <c r="A64" s="176" t="s">
        <v>157</v>
      </c>
      <c r="B64" s="177" t="s">
        <v>158</v>
      </c>
      <c r="C64" s="178">
        <v>9643230</v>
      </c>
      <c r="D64" s="178">
        <f>+ROUND(C64/1000, 0)</f>
        <v>9643</v>
      </c>
      <c r="E64" s="278"/>
      <c r="F64" s="105"/>
    </row>
    <row r="65" spans="1:6" ht="13.5" thickBot="1" x14ac:dyDescent="0.25">
      <c r="A65" s="231" t="s">
        <v>103</v>
      </c>
      <c r="B65" s="177" t="s">
        <v>159</v>
      </c>
      <c r="C65" s="178">
        <v>14216553</v>
      </c>
      <c r="D65" s="178">
        <v>25242</v>
      </c>
      <c r="E65" s="278"/>
      <c r="F65" s="105"/>
    </row>
    <row r="66" spans="1:6" ht="13.5" thickBot="1" x14ac:dyDescent="0.25">
      <c r="A66" s="232"/>
      <c r="B66" s="177" t="s">
        <v>160</v>
      </c>
      <c r="C66" s="178"/>
      <c r="D66" s="178">
        <v>6562</v>
      </c>
      <c r="E66" s="278"/>
      <c r="F66" s="105"/>
    </row>
    <row r="67" spans="1:6" ht="13.5" thickBot="1" x14ac:dyDescent="0.25">
      <c r="A67" s="233"/>
      <c r="B67" s="177" t="s">
        <v>161</v>
      </c>
      <c r="C67" s="178"/>
      <c r="D67" s="178">
        <v>1984</v>
      </c>
      <c r="E67" s="278"/>
      <c r="F67" s="105"/>
    </row>
    <row r="68" spans="1:6" ht="13.5" thickBot="1" x14ac:dyDescent="0.25">
      <c r="A68" s="176" t="s">
        <v>149</v>
      </c>
      <c r="B68" s="177"/>
      <c r="C68" s="177" t="s">
        <v>109</v>
      </c>
      <c r="D68" s="177"/>
      <c r="E68" s="279"/>
      <c r="F68" s="105"/>
    </row>
    <row r="69" spans="1:6" ht="13.5" thickBot="1" x14ac:dyDescent="0.25">
      <c r="A69" s="181" t="s">
        <v>110</v>
      </c>
      <c r="B69" s="182"/>
      <c r="C69" s="183">
        <v>25097319</v>
      </c>
      <c r="D69" s="183"/>
      <c r="E69" s="276"/>
      <c r="F69" s="105"/>
    </row>
    <row r="70" spans="1:6" ht="13.5" thickBot="1" x14ac:dyDescent="0.25">
      <c r="A70" s="172"/>
      <c r="B70" s="173"/>
      <c r="C70" s="174"/>
      <c r="D70" s="174"/>
      <c r="E70" s="277"/>
      <c r="F70" s="105"/>
    </row>
    <row r="71" spans="1:6" ht="13.5" thickBot="1" x14ac:dyDescent="0.25">
      <c r="A71" s="169" t="s">
        <v>162</v>
      </c>
      <c r="B71" s="175"/>
      <c r="C71" s="174"/>
      <c r="D71" s="174"/>
      <c r="E71" s="277"/>
      <c r="F71" s="105"/>
    </row>
    <row r="72" spans="1:6" ht="13.5" thickBot="1" x14ac:dyDescent="0.25">
      <c r="A72" s="176" t="s">
        <v>103</v>
      </c>
      <c r="B72" s="177" t="s">
        <v>163</v>
      </c>
      <c r="C72" s="178">
        <v>15900409</v>
      </c>
      <c r="D72" s="178">
        <f>+ROUND(C72/1000, 0)</f>
        <v>15900</v>
      </c>
      <c r="E72" s="278"/>
      <c r="F72" s="105"/>
    </row>
    <row r="73" spans="1:6" ht="13.5" thickBot="1" x14ac:dyDescent="0.25">
      <c r="A73" s="176" t="s">
        <v>149</v>
      </c>
      <c r="B73" s="177"/>
      <c r="C73" s="177" t="s">
        <v>109</v>
      </c>
      <c r="D73" s="177"/>
      <c r="E73" s="279"/>
      <c r="F73" s="105"/>
    </row>
    <row r="74" spans="1:6" ht="13.5" thickBot="1" x14ac:dyDescent="0.25">
      <c r="A74" s="181" t="s">
        <v>110</v>
      </c>
      <c r="B74" s="182"/>
      <c r="C74" s="183">
        <v>15900409</v>
      </c>
      <c r="D74" s="183"/>
      <c r="E74" s="276"/>
      <c r="F74" s="105"/>
    </row>
    <row r="75" spans="1:6" x14ac:dyDescent="0.2">
      <c r="E75" s="280"/>
      <c r="F75" s="105"/>
    </row>
    <row r="76" spans="1:6" x14ac:dyDescent="0.2">
      <c r="E76" s="280"/>
      <c r="F76" s="105"/>
    </row>
  </sheetData>
  <mergeCells count="7">
    <mergeCell ref="A65:A67"/>
    <mergeCell ref="F12:I12"/>
    <mergeCell ref="A17:A19"/>
    <mergeCell ref="A40:A47"/>
    <mergeCell ref="C40:C47"/>
    <mergeCell ref="A48:A50"/>
    <mergeCell ref="D40:D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11</vt:i4>
      </vt:variant>
    </vt:vector>
  </HeadingPairs>
  <TitlesOfParts>
    <vt:vector size="26" baseType="lpstr">
      <vt:lpstr>(skema1-7_2011 - 11pl)</vt:lpstr>
      <vt:lpstr>Skema1-7_2011</vt:lpstr>
      <vt:lpstr>Skema1-7_2012</vt:lpstr>
      <vt:lpstr>Skema1-7_forskel</vt:lpstr>
      <vt:lpstr>DTD_11</vt:lpstr>
      <vt:lpstr>DTD_12</vt:lpstr>
      <vt:lpstr>DTD_forskel</vt:lpstr>
      <vt:lpstr>DRG_11</vt:lpstr>
      <vt:lpstr>DRG_12</vt:lpstr>
      <vt:lpstr>DRG_forskel</vt:lpstr>
      <vt:lpstr>produktivitet</vt:lpstr>
      <vt:lpstr>Dokumentation</vt:lpstr>
      <vt:lpstr>Medicin produktionssiden 2011</vt:lpstr>
      <vt:lpstr>Medicin produktionssiden 2012</vt:lpstr>
      <vt:lpstr>Regionsspecifikke korrektioner</vt:lpstr>
      <vt:lpstr>DRG_11!Print_Area</vt:lpstr>
      <vt:lpstr>DRG_12!Print_Area</vt:lpstr>
      <vt:lpstr>DRG_forskel!Print_Area</vt:lpstr>
      <vt:lpstr>DTD_11!Print_Area</vt:lpstr>
      <vt:lpstr>DTD_12!Print_Area</vt:lpstr>
      <vt:lpstr>DTD_forskel!Print_Area</vt:lpstr>
      <vt:lpstr>produktivitet!Print_Area</vt:lpstr>
      <vt:lpstr>'Skema1-7_2011'!Print_Area</vt:lpstr>
      <vt:lpstr>'Skema1-7_2012'!Print_Area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Søren Jensen</cp:lastModifiedBy>
  <cp:lastPrinted>2014-01-29T13:07:29Z</cp:lastPrinted>
  <dcterms:created xsi:type="dcterms:W3CDTF">2008-06-30T12:44:49Z</dcterms:created>
  <dcterms:modified xsi:type="dcterms:W3CDTF">2014-03-11T11:37:42Z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C:\DOCUME~1\sumraaj\LOKALE~1\Temp\SJ20100421115435633 (DOK195446).XLSX</vt:lpwstr>
  </property>
  <property fmtid="{D5CDD505-2E9C-101B-9397-08002B2CF9AE}" pid="3" name="title">
    <vt:lpwstr>Produktivitet - endelig opgørelse - DATA OPDATERES HER! (DOC 1)</vt:lpwstr>
  </property>
  <property fmtid="{D5CDD505-2E9C-101B-9397-08002B2CF9AE}" pid="4" name="command">
    <vt:lpwstr/>
  </property>
</Properties>
</file>